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C:\Users\wuph\Documents\Modellrechnung Pflege 2021 mit neuen Grundlagen\"/>
    </mc:Choice>
  </mc:AlternateContent>
  <xr:revisionPtr revIDLastSave="0" documentId="13_ncr:1_{862B3CF3-B6A7-4704-AB1B-3C4D63BCE028}" xr6:coauthVersionLast="46" xr6:coauthVersionMax="46" xr10:uidLastSave="{00000000-0000-0000-0000-000000000000}"/>
  <bookViews>
    <workbookView xWindow="-120" yWindow="-120" windowWidth="25440" windowHeight="15390" xr2:uid="{9D1F02D1-0CF7-4F9B-B874-1F7B12DA7F7F}"/>
  </bookViews>
  <sheets>
    <sheet name="Ausfallsfaktor Pflege" sheetId="1" r:id="rId1"/>
    <sheet name="Ausfallsfaktor Funktion" sheetId="2" r:id="rId2"/>
    <sheet name="Tarifvergl. mittels Ausfallsf." sheetId="3" r:id="rId3"/>
    <sheet name="Krankentage Österreich" sheetId="5" r:id="rId4"/>
    <sheet name="Quelle K-Tage Ö excl. 2019" sheetId="7"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1" i="3" l="1"/>
  <c r="M15" i="1" l="1"/>
  <c r="A20" i="1"/>
  <c r="O6" i="3"/>
  <c r="N6" i="3"/>
  <c r="N7" i="3" s="1"/>
  <c r="F43" i="3"/>
  <c r="B34" i="3"/>
  <c r="C27" i="3"/>
  <c r="D27" i="3" s="1"/>
  <c r="C26" i="3"/>
  <c r="D26" i="3" s="1"/>
  <c r="C25" i="3"/>
  <c r="D25" i="3" s="1"/>
  <c r="C24" i="3"/>
  <c r="D24" i="3" s="1"/>
  <c r="C23" i="3"/>
  <c r="D23" i="3" s="1"/>
  <c r="C21" i="3"/>
  <c r="D21" i="3" s="1"/>
  <c r="D20" i="3"/>
  <c r="C19" i="3"/>
  <c r="D19" i="3" s="1"/>
  <c r="T27" i="2"/>
  <c r="Q23" i="1"/>
  <c r="V29" i="2"/>
  <c r="S29" i="2"/>
  <c r="T26" i="2"/>
  <c r="T25" i="2"/>
  <c r="M22" i="1"/>
  <c r="T24" i="2"/>
  <c r="Q23" i="2"/>
  <c r="Q26" i="2" s="1"/>
  <c r="H11" i="2" s="1"/>
  <c r="H12" i="2" s="1"/>
  <c r="V23" i="2"/>
  <c r="T23" i="2"/>
  <c r="D6" i="1"/>
  <c r="P6" i="1"/>
  <c r="N6" i="1"/>
  <c r="O14" i="1"/>
  <c r="N14" i="1"/>
  <c r="Q12" i="1"/>
  <c r="O12" i="1"/>
  <c r="P27" i="1"/>
  <c r="P28" i="1"/>
  <c r="R22" i="1"/>
  <c r="P22" i="1"/>
  <c r="P26" i="1"/>
  <c r="P24" i="1"/>
  <c r="P23" i="1"/>
  <c r="R30" i="1"/>
  <c r="O30" i="1"/>
  <c r="B43" i="3" l="1"/>
  <c r="Q24" i="2"/>
  <c r="G11" i="2" s="1"/>
  <c r="G12" i="2" s="1"/>
  <c r="Q25" i="2"/>
  <c r="F11" i="2" s="1"/>
  <c r="F12" i="2" s="1"/>
  <c r="P30" i="1"/>
  <c r="F28" i="5"/>
  <c r="D28" i="5"/>
  <c r="C41" i="3" l="1"/>
  <c r="C34" i="3"/>
  <c r="Q27" i="1"/>
  <c r="Q26" i="1"/>
  <c r="Q24" i="1"/>
  <c r="Q28" i="1"/>
  <c r="R28" i="1" s="1"/>
  <c r="M28" i="1" s="1"/>
  <c r="D9" i="1" s="1"/>
  <c r="C43" i="3" l="1"/>
  <c r="A38" i="1"/>
  <c r="A34" i="1"/>
  <c r="A21" i="1"/>
  <c r="E21" i="1" s="1"/>
  <c r="G21" i="1" s="1"/>
  <c r="M16" i="1"/>
  <c r="E15" i="1" s="1"/>
  <c r="O15" i="1"/>
  <c r="N15" i="1"/>
  <c r="D13" i="1"/>
  <c r="C10" i="1"/>
  <c r="M9" i="1"/>
  <c r="M10" i="1" s="1"/>
  <c r="Q6" i="1"/>
  <c r="Q13" i="1" s="1"/>
  <c r="P13" i="1" s="1"/>
  <c r="D38" i="1" s="1"/>
  <c r="O6" i="1"/>
  <c r="O13" i="1" s="1"/>
  <c r="N13" i="1" s="1"/>
  <c r="M13" i="1" l="1"/>
  <c r="B13" i="1" s="1"/>
  <c r="C24" i="5" s="1"/>
  <c r="D34" i="1"/>
  <c r="A15" i="1"/>
  <c r="C23" i="1"/>
  <c r="E23" i="1" s="1"/>
  <c r="C13" i="1"/>
  <c r="A23" i="1"/>
  <c r="F23" i="1"/>
  <c r="G38" i="1"/>
  <c r="J38" i="1" s="1"/>
  <c r="K38" i="1" s="1"/>
  <c r="R27" i="1"/>
  <c r="M27" i="1" s="1"/>
  <c r="I12" i="1" s="1"/>
  <c r="I13" i="1" s="1"/>
  <c r="R23" i="1"/>
  <c r="M23" i="1" s="1"/>
  <c r="G12" i="1" s="1"/>
  <c r="G13" i="1" s="1"/>
  <c r="R24" i="1"/>
  <c r="M24" i="1" s="1"/>
  <c r="F12" i="1" s="1"/>
  <c r="F13" i="1" s="1"/>
  <c r="R26" i="1"/>
  <c r="M26" i="1" s="1"/>
  <c r="H12" i="1" s="1"/>
  <c r="H13" i="1" s="1"/>
  <c r="M6" i="1"/>
  <c r="H23" i="1" l="1"/>
  <c r="E24" i="5"/>
  <c r="C26" i="5"/>
  <c r="C28" i="5" s="1"/>
  <c r="I21" i="1"/>
  <c r="C15" i="1"/>
  <c r="H14" i="1"/>
  <c r="D14" i="1"/>
  <c r="E13" i="1"/>
  <c r="J13" i="1" s="1"/>
  <c r="K13" i="1" s="1"/>
  <c r="F14" i="1"/>
  <c r="C14" i="1"/>
  <c r="I14" i="1"/>
  <c r="G14" i="1"/>
  <c r="G34" i="1"/>
  <c r="J34" i="1" s="1"/>
  <c r="K34" i="1" s="1"/>
  <c r="I15" i="1" l="1"/>
  <c r="E26" i="5"/>
  <c r="G26" i="5" s="1"/>
  <c r="G24" i="5"/>
  <c r="E14" i="1"/>
  <c r="J14" i="1" s="1"/>
  <c r="I23" i="1"/>
  <c r="D15" i="1"/>
  <c r="A16" i="1" s="1"/>
  <c r="E28" i="5" l="1"/>
  <c r="G28" i="5"/>
  <c r="K15" i="1"/>
  <c r="M14" i="2"/>
  <c r="E14" i="2" s="1"/>
  <c r="K26" i="2" l="1"/>
  <c r="K25" i="2"/>
  <c r="K24" i="2"/>
  <c r="K32" i="2" l="1"/>
  <c r="G29" i="2"/>
  <c r="K22" i="2"/>
  <c r="K23" i="2" l="1"/>
  <c r="E34" i="2" l="1"/>
  <c r="E33" i="2"/>
  <c r="E32" i="2"/>
  <c r="H26" i="2"/>
  <c r="F26" i="2"/>
  <c r="D26" i="2"/>
  <c r="H25" i="2"/>
  <c r="F25" i="2"/>
  <c r="D25" i="2"/>
  <c r="H24" i="2"/>
  <c r="F24" i="2"/>
  <c r="D24" i="2"/>
  <c r="M22" i="2"/>
  <c r="M26" i="2" s="1"/>
  <c r="I26" i="2" s="1"/>
  <c r="J26" i="2" s="1"/>
  <c r="E22" i="2"/>
  <c r="C9" i="2"/>
  <c r="Q6" i="2"/>
  <c r="O6" i="2"/>
  <c r="O12" i="2" l="1"/>
  <c r="N12" i="2" s="1"/>
  <c r="D39" i="2" s="1"/>
  <c r="Q12" i="2"/>
  <c r="P12" i="2" s="1"/>
  <c r="M6" i="2"/>
  <c r="M23" i="2"/>
  <c r="M25" i="2"/>
  <c r="I25" i="2" s="1"/>
  <c r="J25" i="2" s="1"/>
  <c r="J29" i="2"/>
  <c r="G32" i="2"/>
  <c r="I22" i="2"/>
  <c r="I23" i="2"/>
  <c r="J23" i="2" s="1"/>
  <c r="M24" i="2"/>
  <c r="I24" i="2" s="1"/>
  <c r="J24" i="2" s="1"/>
  <c r="D6" i="2" l="1"/>
  <c r="A16" i="2" s="1"/>
  <c r="T29" i="2"/>
  <c r="D43" i="2"/>
  <c r="M12" i="2"/>
  <c r="G34" i="2"/>
  <c r="G33" i="2"/>
  <c r="J27" i="2"/>
  <c r="G39" i="2"/>
  <c r="J39" i="2" s="1"/>
  <c r="K39" i="2" s="1"/>
  <c r="U24" i="2" l="1"/>
  <c r="U27" i="2"/>
  <c r="U26" i="2"/>
  <c r="V26" i="2" s="1"/>
  <c r="U25" i="2"/>
  <c r="C12" i="2"/>
  <c r="F16" i="2"/>
  <c r="C16" i="2"/>
  <c r="E16" i="2" s="1"/>
  <c r="B12" i="2"/>
  <c r="H13" i="2" s="1"/>
  <c r="G43" i="2"/>
  <c r="J43" i="2" s="1"/>
  <c r="K43" i="2" s="1"/>
  <c r="F29" i="2"/>
  <c r="D23" i="2"/>
  <c r="H23" i="2"/>
  <c r="F23" i="2"/>
  <c r="F34" i="2"/>
  <c r="F33" i="2"/>
  <c r="F32" i="2"/>
  <c r="V24" i="2" l="1"/>
  <c r="V27" i="2"/>
  <c r="Q27" i="2" s="1"/>
  <c r="I11" i="2" s="1"/>
  <c r="I12" i="2" s="1"/>
  <c r="H16" i="2"/>
  <c r="G13" i="2"/>
  <c r="E12" i="2"/>
  <c r="E13" i="2" s="1"/>
  <c r="C14" i="2"/>
  <c r="F13" i="2"/>
  <c r="C13" i="2"/>
  <c r="D14" i="2" l="1"/>
  <c r="J12" i="2"/>
  <c r="M33" i="2" s="1"/>
  <c r="I13" i="2"/>
  <c r="K14" i="2" s="1"/>
  <c r="I16" i="2"/>
  <c r="A17" i="2"/>
  <c r="I14" i="2" l="1"/>
  <c r="M32" i="2"/>
  <c r="M34" i="2"/>
  <c r="M29" i="2"/>
  <c r="I29" i="2" s="1"/>
  <c r="K29" i="2" s="1"/>
  <c r="H32" i="2"/>
  <c r="N32" i="2" s="1"/>
  <c r="I32" i="2" s="1"/>
  <c r="M27" i="2"/>
  <c r="I27" i="2" s="1"/>
  <c r="K27" i="2" s="1"/>
  <c r="J13" i="2"/>
  <c r="H34" i="2"/>
  <c r="N34" i="2" s="1"/>
  <c r="I34" i="2" s="1"/>
  <c r="H33" i="2"/>
  <c r="N33" i="2" s="1"/>
  <c r="I33" i="2" s="1"/>
  <c r="K12" i="2"/>
  <c r="V25" i="2" s="1"/>
  <c r="K33" i="2" l="1"/>
  <c r="O7" i="3" l="1"/>
  <c r="M7" i="3" s="1"/>
  <c r="K7" i="3" s="1"/>
  <c r="A7" i="3" l="1"/>
  <c r="A13" i="3"/>
  <c r="C13" i="3" s="1"/>
  <c r="D13" i="3" s="1"/>
  <c r="G13" i="3" s="1"/>
  <c r="H13" i="3" s="1"/>
  <c r="C7" i="3"/>
  <c r="D7" i="3" l="1"/>
  <c r="G7" i="3" s="1"/>
  <c r="H7" i="3" s="1"/>
  <c r="F26" i="3" s="1"/>
  <c r="H26" i="3" s="1"/>
  <c r="G25" i="3"/>
  <c r="I25" i="3" s="1"/>
  <c r="G24" i="3"/>
  <c r="I24" i="3" s="1"/>
  <c r="G26" i="3"/>
  <c r="I26" i="3" s="1"/>
  <c r="G21" i="3"/>
  <c r="I21" i="3" s="1"/>
  <c r="G19" i="3"/>
  <c r="I19" i="3" s="1"/>
  <c r="G20" i="3"/>
  <c r="I20" i="3" s="1"/>
  <c r="G23" i="3"/>
  <c r="I23" i="3" s="1"/>
  <c r="G27" i="3"/>
  <c r="I27" i="3" s="1"/>
  <c r="F25" i="3" l="1"/>
  <c r="H25" i="3" s="1"/>
  <c r="K25" i="3" s="1"/>
  <c r="C38" i="3" s="1"/>
  <c r="D38" i="3" s="1"/>
  <c r="F20" i="3"/>
  <c r="H20" i="3" s="1"/>
  <c r="K20" i="3" s="1"/>
  <c r="C32" i="3" s="1"/>
  <c r="D32" i="3" s="1"/>
  <c r="F23" i="3"/>
  <c r="H23" i="3" s="1"/>
  <c r="K23" i="3" s="1"/>
  <c r="C36" i="3" s="1"/>
  <c r="D36" i="3" s="1"/>
  <c r="F24" i="3"/>
  <c r="H24" i="3" s="1"/>
  <c r="K24" i="3" s="1"/>
  <c r="C37" i="3" s="1"/>
  <c r="D37" i="3" s="1"/>
  <c r="F27" i="3"/>
  <c r="H27" i="3" s="1"/>
  <c r="K27" i="3" s="1"/>
  <c r="C40" i="3" s="1"/>
  <c r="D40" i="3" s="1"/>
  <c r="F19" i="3"/>
  <c r="H19" i="3" s="1"/>
  <c r="K19" i="3" s="1"/>
  <c r="C31" i="3" s="1"/>
  <c r="D31" i="3" s="1"/>
  <c r="K26" i="3"/>
  <c r="C39" i="3" s="1"/>
  <c r="D39" i="3" s="1"/>
  <c r="F21" i="3"/>
  <c r="H21" i="3" s="1"/>
  <c r="K21" i="3" s="1"/>
  <c r="C33" i="3" s="1"/>
  <c r="D33" i="3" s="1"/>
  <c r="D34" i="3" l="1"/>
  <c r="D41" i="3"/>
  <c r="D43" i="3" l="1"/>
  <c r="G4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wuph</author>
  </authors>
  <commentList>
    <comment ref="C6" authorId="0" shapeId="0" xr:uid="{04C4A442-7296-412F-8635-498FD606D3B4}">
      <text>
        <r>
          <rPr>
            <b/>
            <i/>
            <sz val="10"/>
            <color indexed="81"/>
            <rFont val="Segoe UI"/>
            <family val="2"/>
          </rPr>
          <t>Eingabe</t>
        </r>
        <r>
          <rPr>
            <b/>
            <i/>
            <sz val="9"/>
            <color indexed="81"/>
            <rFont val="Segoe UI"/>
            <family val="2"/>
          </rPr>
          <t xml:space="preserve">
</t>
        </r>
        <r>
          <rPr>
            <b/>
            <i/>
            <sz val="9"/>
            <color indexed="10"/>
            <rFont val="Segoe UI"/>
            <family val="2"/>
          </rPr>
          <t>GVBG</t>
        </r>
        <r>
          <rPr>
            <b/>
            <i/>
            <sz val="9"/>
            <color indexed="81"/>
            <rFont val="Segoe UI"/>
            <family val="2"/>
          </rPr>
          <t xml:space="preserve">
</t>
        </r>
        <r>
          <rPr>
            <i/>
            <sz val="9"/>
            <color indexed="81"/>
            <rFont val="Segoe UI"/>
            <family val="2"/>
          </rPr>
          <t>oder</t>
        </r>
        <r>
          <rPr>
            <b/>
            <i/>
            <sz val="9"/>
            <color indexed="81"/>
            <rFont val="Segoe UI"/>
            <family val="2"/>
          </rPr>
          <t xml:space="preserve">
</t>
        </r>
        <r>
          <rPr>
            <b/>
            <i/>
            <sz val="9"/>
            <color indexed="10"/>
            <rFont val="Segoe UI"/>
            <family val="2"/>
          </rPr>
          <t>SWÖ</t>
        </r>
        <r>
          <rPr>
            <sz val="9"/>
            <color indexed="81"/>
            <rFont val="Segoe UI"/>
            <family val="2"/>
          </rPr>
          <t xml:space="preserve">
</t>
        </r>
      </text>
    </comment>
    <comment ref="H6" authorId="0" shapeId="0" xr:uid="{389187F4-DDFA-45B2-9C47-EA0F664C1622}">
      <text>
        <r>
          <rPr>
            <b/>
            <i/>
            <sz val="9"/>
            <color indexed="81"/>
            <rFont val="Segoe UI"/>
            <family val="2"/>
          </rPr>
          <t>Lohnsystem</t>
        </r>
        <r>
          <rPr>
            <sz val="9"/>
            <color indexed="81"/>
            <rFont val="Segoe UI"/>
            <family val="2"/>
          </rPr>
          <t xml:space="preserve">
</t>
        </r>
      </text>
    </comment>
    <comment ref="I6" authorId="0" shapeId="0" xr:uid="{448CEE52-5CC0-4C89-89DD-C37264856203}">
      <text>
        <r>
          <rPr>
            <b/>
            <i/>
            <sz val="9"/>
            <color indexed="81"/>
            <rFont val="Segoe UI"/>
            <family val="2"/>
          </rPr>
          <t>Eingabe
der Wochen-
arbeitszeit!</t>
        </r>
        <r>
          <rPr>
            <sz val="9"/>
            <color indexed="81"/>
            <rFont val="Segoe UI"/>
            <family val="2"/>
          </rPr>
          <t xml:space="preserve">
</t>
        </r>
      </text>
    </comment>
    <comment ref="J6" authorId="0" shapeId="0" xr:uid="{9F01352F-0DDD-45BA-911D-0C12AD38DFE9}">
      <text>
        <r>
          <rPr>
            <b/>
            <i/>
            <sz val="9"/>
            <color indexed="81"/>
            <rFont val="Segoe UI"/>
            <family val="2"/>
          </rPr>
          <t>Lohnsystem</t>
        </r>
        <r>
          <rPr>
            <sz val="9"/>
            <color indexed="81"/>
            <rFont val="Segoe UI"/>
            <family val="2"/>
          </rPr>
          <t xml:space="preserve">
</t>
        </r>
      </text>
    </comment>
    <comment ref="K6" authorId="0" shapeId="0" xr:uid="{865FBAE8-E1C5-4E89-954C-1A88F3DFADD8}">
      <text>
        <r>
          <rPr>
            <b/>
            <i/>
            <sz val="9"/>
            <color indexed="81"/>
            <rFont val="Segoe UI"/>
            <family val="2"/>
          </rPr>
          <t>Eingabe
der Wochen-
arbeitszeit!</t>
        </r>
        <r>
          <rPr>
            <sz val="9"/>
            <color indexed="81"/>
            <rFont val="Segoe UI"/>
            <family val="2"/>
          </rPr>
          <t xml:space="preserve">
</t>
        </r>
      </text>
    </comment>
    <comment ref="D8" authorId="0" shapeId="0" xr:uid="{B2E5B458-2604-4B8E-84CF-AEEF56FDA1F7}">
      <text>
        <r>
          <rPr>
            <b/>
            <i/>
            <sz val="10"/>
            <color indexed="81"/>
            <rFont val="Segoe UI"/>
            <family val="2"/>
          </rPr>
          <t>Eingabe</t>
        </r>
        <r>
          <rPr>
            <b/>
            <i/>
            <sz val="9"/>
            <color indexed="81"/>
            <rFont val="Segoe UI"/>
            <family val="2"/>
          </rPr>
          <t xml:space="preserve">
</t>
        </r>
        <r>
          <rPr>
            <i/>
            <sz val="9"/>
            <color indexed="81"/>
            <rFont val="Segoe UI"/>
            <family val="2"/>
          </rPr>
          <t xml:space="preserve">der ND pro Monat
pro </t>
        </r>
        <r>
          <rPr>
            <b/>
            <i/>
            <sz val="9"/>
            <color indexed="81"/>
            <rFont val="Segoe UI"/>
            <family val="2"/>
          </rPr>
          <t>"VZÄ"</t>
        </r>
        <r>
          <rPr>
            <b/>
            <sz val="9"/>
            <color indexed="81"/>
            <rFont val="Segoe UI"/>
            <family val="2"/>
          </rPr>
          <t xml:space="preserve">
</t>
        </r>
      </text>
    </comment>
    <comment ref="D9" authorId="0" shapeId="0" xr:uid="{0B9AA945-5C30-423D-8591-C538318313B2}">
      <text>
        <r>
          <rPr>
            <b/>
            <i/>
            <sz val="10"/>
            <color indexed="81"/>
            <rFont val="Segoe UI"/>
            <family val="2"/>
          </rPr>
          <t>Eingabe</t>
        </r>
        <r>
          <rPr>
            <b/>
            <i/>
            <sz val="9"/>
            <color indexed="81"/>
            <rFont val="Segoe UI"/>
            <family val="2"/>
          </rPr>
          <t xml:space="preserve">
</t>
        </r>
        <r>
          <rPr>
            <i/>
            <sz val="9"/>
            <color indexed="81"/>
            <rFont val="Segoe UI"/>
            <family val="2"/>
          </rPr>
          <t xml:space="preserve">der ND pro Monat
pro </t>
        </r>
        <r>
          <rPr>
            <b/>
            <i/>
            <sz val="9"/>
            <color indexed="81"/>
            <rFont val="Segoe UI"/>
            <family val="2"/>
          </rPr>
          <t>"VZÄ"</t>
        </r>
        <r>
          <rPr>
            <b/>
            <sz val="9"/>
            <color indexed="81"/>
            <rFont val="Segoe UI"/>
            <family val="2"/>
          </rPr>
          <t xml:space="preserve">
</t>
        </r>
      </text>
    </comment>
    <comment ref="A10" authorId="0" shapeId="0" xr:uid="{F50165E9-6ED5-47DB-8B9D-5B25A01CAB61}">
      <text>
        <r>
          <rPr>
            <b/>
            <i/>
            <sz val="10"/>
            <color indexed="10"/>
            <rFont val="Segoe UI"/>
            <family val="2"/>
          </rPr>
          <t>Eingabe</t>
        </r>
        <r>
          <rPr>
            <b/>
            <i/>
            <sz val="9"/>
            <color indexed="10"/>
            <rFont val="Segoe UI"/>
            <family val="2"/>
          </rPr>
          <t xml:space="preserve">
</t>
        </r>
        <r>
          <rPr>
            <i/>
            <sz val="9"/>
            <color indexed="10"/>
            <rFont val="Segoe UI"/>
            <family val="2"/>
          </rPr>
          <t>Anzahl der Feier-  tage und freien Tage die auf
Werktage fallen!</t>
        </r>
        <r>
          <rPr>
            <i/>
            <sz val="9"/>
            <color indexed="81"/>
            <rFont val="Segoe UI"/>
            <family val="2"/>
          </rPr>
          <t xml:space="preserve">
</t>
        </r>
      </text>
    </comment>
    <comment ref="E11" authorId="0" shapeId="0" xr:uid="{4A45C413-8F14-483F-9A6C-468DC6E24A19}">
      <text>
        <r>
          <rPr>
            <b/>
            <i/>
            <sz val="10"/>
            <color indexed="81"/>
            <rFont val="Segoe UI"/>
            <family val="2"/>
          </rPr>
          <t>Eingabe</t>
        </r>
        <r>
          <rPr>
            <b/>
            <i/>
            <sz val="9"/>
            <color indexed="81"/>
            <rFont val="Segoe UI"/>
            <family val="2"/>
          </rPr>
          <t xml:space="preserve">
</t>
        </r>
        <r>
          <rPr>
            <i/>
            <sz val="9"/>
            <color indexed="81"/>
            <rFont val="Segoe UI"/>
            <family val="2"/>
          </rPr>
          <t xml:space="preserve">in Prozent der
Bruttoarbeistzeit!
</t>
        </r>
      </text>
    </comment>
    <comment ref="F11" authorId="0" shapeId="0" xr:uid="{9D5BF74C-0A6E-4401-A062-64238786B424}">
      <text>
        <r>
          <rPr>
            <b/>
            <i/>
            <sz val="10"/>
            <color indexed="81"/>
            <rFont val="Segoe UI"/>
            <family val="2"/>
          </rPr>
          <t>Eingabe</t>
        </r>
        <r>
          <rPr>
            <b/>
            <i/>
            <sz val="9"/>
            <color indexed="81"/>
            <rFont val="Segoe UI"/>
            <family val="2"/>
          </rPr>
          <t xml:space="preserve">
</t>
        </r>
        <r>
          <rPr>
            <i/>
            <sz val="9"/>
            <color indexed="81"/>
            <rFont val="Segoe UI"/>
            <family val="2"/>
          </rPr>
          <t xml:space="preserve">in Stunden
pro Jahr!
</t>
        </r>
      </text>
    </comment>
    <comment ref="G11" authorId="0" shapeId="0" xr:uid="{9981A8D6-B633-457A-818E-13CF0BD8E25F}">
      <text>
        <r>
          <rPr>
            <b/>
            <i/>
            <sz val="10"/>
            <color indexed="81"/>
            <rFont val="Segoe UI"/>
            <family val="2"/>
          </rPr>
          <t>Eingabe</t>
        </r>
        <r>
          <rPr>
            <b/>
            <i/>
            <sz val="9"/>
            <color indexed="81"/>
            <rFont val="Segoe UI"/>
            <family val="2"/>
          </rPr>
          <t xml:space="preserve">
</t>
        </r>
        <r>
          <rPr>
            <i/>
            <sz val="9"/>
            <color indexed="81"/>
            <rFont val="Segoe UI"/>
            <family val="2"/>
          </rPr>
          <t>geplante Tage
pro Jahr!</t>
        </r>
        <r>
          <rPr>
            <sz val="9"/>
            <color indexed="81"/>
            <rFont val="Segoe UI"/>
            <family val="2"/>
          </rPr>
          <t xml:space="preserve">
</t>
        </r>
      </text>
    </comment>
    <comment ref="H11" authorId="0" shapeId="0" xr:uid="{78334E56-AC49-4924-B233-B8E70532019C}">
      <text>
        <r>
          <rPr>
            <b/>
            <i/>
            <sz val="10"/>
            <color indexed="81"/>
            <rFont val="Segoe UI"/>
            <family val="2"/>
          </rPr>
          <t>Eingabe</t>
        </r>
        <r>
          <rPr>
            <b/>
            <i/>
            <sz val="9"/>
            <color indexed="81"/>
            <rFont val="Segoe UI"/>
            <family val="2"/>
          </rPr>
          <t xml:space="preserve">
</t>
        </r>
        <r>
          <rPr>
            <i/>
            <sz val="9"/>
            <color indexed="81"/>
            <rFont val="Segoe UI"/>
            <family val="2"/>
          </rPr>
          <t xml:space="preserve">in Stunden
pro Jahr!
</t>
        </r>
      </text>
    </comment>
    <comment ref="I11" authorId="0" shapeId="0" xr:uid="{9FF6EA1D-9227-469D-B16D-362BDCEAFC36}">
      <text>
        <r>
          <rPr>
            <b/>
            <i/>
            <sz val="10"/>
            <color indexed="81"/>
            <rFont val="Segoe UI"/>
            <family val="2"/>
          </rPr>
          <t>Eingabe</t>
        </r>
        <r>
          <rPr>
            <b/>
            <i/>
            <sz val="9"/>
            <color indexed="81"/>
            <rFont val="Segoe UI"/>
            <family val="2"/>
          </rPr>
          <t xml:space="preserve">
</t>
        </r>
        <r>
          <rPr>
            <i/>
            <sz val="9"/>
            <color indexed="81"/>
            <rFont val="Segoe UI"/>
            <family val="2"/>
          </rPr>
          <t xml:space="preserve">Stunden
pro Jahr!
</t>
        </r>
      </text>
    </comment>
    <comment ref="E12" authorId="0" shapeId="0" xr:uid="{ECE5BA03-2333-4FD7-81CC-70AB899E63A9}">
      <text>
        <r>
          <rPr>
            <b/>
            <i/>
            <sz val="10"/>
            <color indexed="81"/>
            <rFont val="Segoe UI"/>
            <family val="2"/>
          </rPr>
          <t>Eingabe</t>
        </r>
        <r>
          <rPr>
            <b/>
            <i/>
            <sz val="9"/>
            <color indexed="81"/>
            <rFont val="Segoe UI"/>
            <family val="2"/>
          </rPr>
          <t xml:space="preserve">
</t>
        </r>
        <r>
          <rPr>
            <i/>
            <sz val="9"/>
            <color indexed="81"/>
            <rFont val="Segoe UI"/>
            <family val="2"/>
          </rPr>
          <t xml:space="preserve">in Prozent der
Bruttoarbeistzeit!
</t>
        </r>
      </text>
    </comment>
    <comment ref="F12" authorId="0" shapeId="0" xr:uid="{D849C55F-48CA-4DD7-B74B-A7EE81FF7C0A}">
      <text>
        <r>
          <rPr>
            <b/>
            <i/>
            <sz val="10"/>
            <color indexed="81"/>
            <rFont val="Segoe UI"/>
            <family val="2"/>
          </rPr>
          <t>Ergebnis</t>
        </r>
        <r>
          <rPr>
            <b/>
            <i/>
            <sz val="9"/>
            <color indexed="81"/>
            <rFont val="Segoe UI"/>
            <family val="2"/>
          </rPr>
          <t xml:space="preserve">
</t>
        </r>
        <r>
          <rPr>
            <i/>
            <sz val="9"/>
            <color indexed="81"/>
            <rFont val="Segoe UI"/>
            <family val="2"/>
          </rPr>
          <t>in</t>
        </r>
        <r>
          <rPr>
            <b/>
            <i/>
            <sz val="9"/>
            <color indexed="81"/>
            <rFont val="Segoe UI"/>
            <family val="2"/>
          </rPr>
          <t xml:space="preserve"> </t>
        </r>
        <r>
          <rPr>
            <i/>
            <sz val="9"/>
            <color indexed="81"/>
            <rFont val="Segoe UI"/>
            <family val="2"/>
          </rPr>
          <t xml:space="preserve">Stunden
pro Jahr!
</t>
        </r>
      </text>
    </comment>
    <comment ref="G12" authorId="0" shapeId="0" xr:uid="{D1F0DAF7-67A6-4718-B8AE-D7A650565250}">
      <text>
        <r>
          <rPr>
            <b/>
            <i/>
            <sz val="10"/>
            <color indexed="81"/>
            <rFont val="Segoe UI"/>
            <family val="2"/>
          </rPr>
          <t>Ergebnis</t>
        </r>
        <r>
          <rPr>
            <b/>
            <i/>
            <sz val="9"/>
            <color indexed="81"/>
            <rFont val="Segoe UI"/>
            <family val="2"/>
          </rPr>
          <t xml:space="preserve">
</t>
        </r>
        <r>
          <rPr>
            <i/>
            <sz val="9"/>
            <color indexed="81"/>
            <rFont val="Segoe UI"/>
            <family val="2"/>
          </rPr>
          <t xml:space="preserve">in Stunden
pro Jahr!
</t>
        </r>
      </text>
    </comment>
    <comment ref="H12" authorId="0" shapeId="0" xr:uid="{08840710-682D-4AEB-8E14-DBFF4D9E5EF1}">
      <text>
        <r>
          <rPr>
            <b/>
            <i/>
            <sz val="10"/>
            <color indexed="81"/>
            <rFont val="Segoe UI"/>
            <family val="2"/>
          </rPr>
          <t>Ergebnis</t>
        </r>
        <r>
          <rPr>
            <b/>
            <i/>
            <sz val="9"/>
            <color indexed="81"/>
            <rFont val="Segoe UI"/>
            <family val="2"/>
          </rPr>
          <t xml:space="preserve">
</t>
        </r>
        <r>
          <rPr>
            <i/>
            <sz val="9"/>
            <color indexed="81"/>
            <rFont val="Segoe UI"/>
            <family val="2"/>
          </rPr>
          <t>in</t>
        </r>
        <r>
          <rPr>
            <b/>
            <i/>
            <sz val="9"/>
            <color indexed="81"/>
            <rFont val="Segoe UI"/>
            <family val="2"/>
          </rPr>
          <t xml:space="preserve"> </t>
        </r>
        <r>
          <rPr>
            <i/>
            <sz val="9"/>
            <color indexed="81"/>
            <rFont val="Segoe UI"/>
            <family val="2"/>
          </rPr>
          <t xml:space="preserve">Stunden
pro Jahr!
</t>
        </r>
      </text>
    </comment>
    <comment ref="I12" authorId="0" shapeId="0" xr:uid="{B937F7FF-8AD7-409A-9682-BC2C87287180}">
      <text>
        <r>
          <rPr>
            <b/>
            <i/>
            <sz val="10"/>
            <color indexed="81"/>
            <rFont val="Segoe UI"/>
            <family val="2"/>
          </rPr>
          <t>Ergebnis</t>
        </r>
        <r>
          <rPr>
            <b/>
            <i/>
            <sz val="9"/>
            <color indexed="81"/>
            <rFont val="Segoe UI"/>
            <family val="2"/>
          </rPr>
          <t xml:space="preserve">
</t>
        </r>
        <r>
          <rPr>
            <i/>
            <sz val="9"/>
            <color indexed="81"/>
            <rFont val="Segoe UI"/>
            <family val="2"/>
          </rPr>
          <t xml:space="preserve">in Stunden
pro Jahr!
</t>
        </r>
      </text>
    </comment>
    <comment ref="A13" authorId="0" shapeId="0" xr:uid="{B9E2A1BA-6FDC-4047-8820-7129373D2068}">
      <text>
        <r>
          <rPr>
            <b/>
            <i/>
            <sz val="10"/>
            <color indexed="81"/>
            <rFont val="Segoe UI"/>
            <family val="2"/>
          </rPr>
          <t>Eingabe</t>
        </r>
        <r>
          <rPr>
            <b/>
            <i/>
            <sz val="9"/>
            <color indexed="81"/>
            <rFont val="Segoe UI"/>
            <family val="2"/>
          </rPr>
          <t xml:space="preserve">
</t>
        </r>
        <r>
          <rPr>
            <i/>
            <sz val="9"/>
            <color indexed="81"/>
            <rFont val="Segoe UI"/>
            <family val="2"/>
          </rPr>
          <t>zusätzlicher
Arbeitstage!</t>
        </r>
        <r>
          <rPr>
            <sz val="9"/>
            <color indexed="81"/>
            <rFont val="Segoe UI"/>
            <family val="2"/>
          </rPr>
          <t xml:space="preserve">
</t>
        </r>
      </text>
    </comment>
    <comment ref="C13" authorId="0" shapeId="0" xr:uid="{98B11375-173F-4EB1-A57D-2F592E8695DD}">
      <text>
        <r>
          <rPr>
            <b/>
            <i/>
            <sz val="9"/>
            <color indexed="81"/>
            <rFont val="Segoe UI"/>
            <family val="2"/>
          </rPr>
          <t xml:space="preserve">Vorgabe
</t>
        </r>
        <r>
          <rPr>
            <i/>
            <sz val="9"/>
            <color indexed="81"/>
            <rFont val="Segoe UI"/>
            <family val="2"/>
          </rPr>
          <t>in Minusbeträgen!</t>
        </r>
        <r>
          <rPr>
            <sz val="9"/>
            <color indexed="81"/>
            <rFont val="Segoe UI"/>
            <family val="2"/>
          </rPr>
          <t xml:space="preserve">
</t>
        </r>
      </text>
    </comment>
    <comment ref="D13" authorId="0" shapeId="0" xr:uid="{F16DE755-E03F-4971-B5A7-16CAA6509C96}">
      <text>
        <r>
          <rPr>
            <b/>
            <i/>
            <sz val="9"/>
            <color indexed="81"/>
            <rFont val="Segoe UI"/>
            <family val="2"/>
          </rPr>
          <t xml:space="preserve">Ergebnis
</t>
        </r>
        <r>
          <rPr>
            <i/>
            <sz val="9"/>
            <color indexed="10"/>
            <rFont val="Segoe UI"/>
            <family val="2"/>
          </rPr>
          <t>Anteil der
Bruttoarbeistzeit!</t>
        </r>
        <r>
          <rPr>
            <sz val="9"/>
            <color indexed="81"/>
            <rFont val="Segoe UI"/>
            <family val="2"/>
          </rPr>
          <t xml:space="preserve">
</t>
        </r>
      </text>
    </comment>
    <comment ref="E13" authorId="0" shapeId="0" xr:uid="{4CE747EE-2398-4691-A5B4-1E1ABD34A600}">
      <text>
        <r>
          <rPr>
            <b/>
            <i/>
            <sz val="9"/>
            <color indexed="81"/>
            <rFont val="Segoe UI"/>
            <family val="2"/>
          </rPr>
          <t xml:space="preserve">Ergebnis
</t>
        </r>
        <r>
          <rPr>
            <i/>
            <sz val="9"/>
            <color indexed="10"/>
            <rFont val="Segoe UI"/>
            <family val="2"/>
          </rPr>
          <t>Anteil der
Bruttoarbeistzeit!</t>
        </r>
        <r>
          <rPr>
            <sz val="9"/>
            <color indexed="81"/>
            <rFont val="Segoe UI"/>
            <family val="2"/>
          </rPr>
          <t xml:space="preserve">
</t>
        </r>
      </text>
    </comment>
    <comment ref="I13" authorId="0" shapeId="0" xr:uid="{37AEE4F9-656E-40C5-A73C-F5E6B002DD5A}">
      <text>
        <r>
          <rPr>
            <b/>
            <i/>
            <sz val="9"/>
            <color indexed="81"/>
            <rFont val="Segoe UI"/>
            <family val="2"/>
          </rPr>
          <t xml:space="preserve">Eingabe
</t>
        </r>
        <r>
          <rPr>
            <i/>
            <sz val="9"/>
            <color indexed="81"/>
            <rFont val="Segoe UI"/>
            <family val="2"/>
          </rPr>
          <t>in Minusbeträgen!</t>
        </r>
        <r>
          <rPr>
            <sz val="9"/>
            <color indexed="81"/>
            <rFont val="Segoe UI"/>
            <family val="2"/>
          </rPr>
          <t xml:space="preserve">
</t>
        </r>
      </text>
    </comment>
    <comment ref="F34" authorId="0" shapeId="0" xr:uid="{638BB8E4-8CCE-4B1D-A0A6-86DD8FB0B96A}">
      <text>
        <r>
          <rPr>
            <b/>
            <i/>
            <sz val="9"/>
            <color indexed="10"/>
            <rFont val="Segoe UI"/>
            <family val="2"/>
          </rPr>
          <t>Eingabe
händisch!</t>
        </r>
        <r>
          <rPr>
            <sz val="9"/>
            <color indexed="81"/>
            <rFont val="Segoe UI"/>
            <family val="2"/>
          </rPr>
          <t xml:space="preserve">
</t>
        </r>
      </text>
    </comment>
    <comment ref="H34" authorId="0" shapeId="0" xr:uid="{D9D1FC7F-6A98-4FDC-B3B2-77D9AA81FC32}">
      <text>
        <r>
          <rPr>
            <b/>
            <i/>
            <sz val="9"/>
            <color indexed="81"/>
            <rFont val="Segoe UI"/>
            <family val="2"/>
          </rPr>
          <t>GVBG
40 Stunden Wochen-arbeitszeit!</t>
        </r>
        <r>
          <rPr>
            <sz val="9"/>
            <color indexed="81"/>
            <rFont val="Segoe UI"/>
            <family val="2"/>
          </rPr>
          <t xml:space="preserve">
</t>
        </r>
      </text>
    </comment>
    <comment ref="F38" authorId="0" shapeId="0" xr:uid="{ED6EED87-25EA-430B-838C-C374905486FB}">
      <text>
        <r>
          <rPr>
            <b/>
            <i/>
            <sz val="9"/>
            <color indexed="10"/>
            <rFont val="Segoe UI"/>
            <family val="2"/>
          </rPr>
          <t>Eingabe
händisch!</t>
        </r>
        <r>
          <rPr>
            <sz val="9"/>
            <color indexed="81"/>
            <rFont val="Segoe UI"/>
            <family val="2"/>
          </rPr>
          <t xml:space="preserve">
</t>
        </r>
      </text>
    </comment>
    <comment ref="H38" authorId="0" shapeId="0" xr:uid="{86196B23-6586-47B0-9130-24E09C456916}">
      <text>
        <r>
          <rPr>
            <b/>
            <i/>
            <sz val="9"/>
            <color indexed="81"/>
            <rFont val="Segoe UI"/>
            <family val="2"/>
          </rPr>
          <t>GVBG
38 Stunden  Wochen-arbeitszeit!</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wuph</author>
  </authors>
  <commentList>
    <comment ref="C6" authorId="0" shapeId="0" xr:uid="{27F8637B-B311-4EAC-B420-C457C516B4E5}">
      <text>
        <r>
          <rPr>
            <b/>
            <i/>
            <sz val="10"/>
            <color indexed="81"/>
            <rFont val="Segoe UI"/>
            <family val="2"/>
          </rPr>
          <t>Eingabe</t>
        </r>
        <r>
          <rPr>
            <b/>
            <i/>
            <sz val="9"/>
            <color indexed="81"/>
            <rFont val="Segoe UI"/>
            <family val="2"/>
          </rPr>
          <t xml:space="preserve">
</t>
        </r>
        <r>
          <rPr>
            <b/>
            <i/>
            <sz val="9"/>
            <color indexed="10"/>
            <rFont val="Segoe UI"/>
            <family val="2"/>
          </rPr>
          <t>GVBG</t>
        </r>
        <r>
          <rPr>
            <b/>
            <i/>
            <sz val="9"/>
            <color indexed="81"/>
            <rFont val="Segoe UI"/>
            <family val="2"/>
          </rPr>
          <t xml:space="preserve">
</t>
        </r>
        <r>
          <rPr>
            <i/>
            <sz val="9"/>
            <color indexed="81"/>
            <rFont val="Segoe UI"/>
            <family val="2"/>
          </rPr>
          <t>oder</t>
        </r>
        <r>
          <rPr>
            <b/>
            <i/>
            <sz val="9"/>
            <color indexed="81"/>
            <rFont val="Segoe UI"/>
            <family val="2"/>
          </rPr>
          <t xml:space="preserve">
</t>
        </r>
        <r>
          <rPr>
            <b/>
            <i/>
            <sz val="9"/>
            <color indexed="10"/>
            <rFont val="Segoe UI"/>
            <family val="2"/>
          </rPr>
          <t>SWÖ</t>
        </r>
        <r>
          <rPr>
            <sz val="9"/>
            <color indexed="81"/>
            <rFont val="Segoe UI"/>
            <family val="2"/>
          </rPr>
          <t xml:space="preserve">
</t>
        </r>
      </text>
    </comment>
    <comment ref="H6" authorId="0" shapeId="0" xr:uid="{6C76438C-C393-4C6A-AA13-F7C50064A4AD}">
      <text>
        <r>
          <rPr>
            <b/>
            <i/>
            <sz val="9"/>
            <color indexed="81"/>
            <rFont val="Segoe UI"/>
            <family val="2"/>
          </rPr>
          <t>Lohnsystem</t>
        </r>
        <r>
          <rPr>
            <sz val="9"/>
            <color indexed="81"/>
            <rFont val="Segoe UI"/>
            <family val="2"/>
          </rPr>
          <t xml:space="preserve">
</t>
        </r>
      </text>
    </comment>
    <comment ref="J6" authorId="0" shapeId="0" xr:uid="{F0D9C16C-5CB7-48DB-ACCA-BE64B8ED870B}">
      <text>
        <r>
          <rPr>
            <b/>
            <i/>
            <sz val="9"/>
            <color indexed="81"/>
            <rFont val="Segoe UI"/>
            <family val="2"/>
          </rPr>
          <t>Lohnsystem</t>
        </r>
        <r>
          <rPr>
            <sz val="9"/>
            <color indexed="81"/>
            <rFont val="Segoe UI"/>
            <family val="2"/>
          </rPr>
          <t xml:space="preserve">
</t>
        </r>
      </text>
    </comment>
    <comment ref="A9" authorId="0" shapeId="0" xr:uid="{EB1B6832-92BB-4EFC-A3B2-34D8FD4C6FA2}">
      <text>
        <r>
          <rPr>
            <b/>
            <i/>
            <sz val="10"/>
            <color indexed="10"/>
            <rFont val="Segoe UI"/>
            <family val="2"/>
          </rPr>
          <t>Eingabe</t>
        </r>
        <r>
          <rPr>
            <b/>
            <i/>
            <sz val="9"/>
            <color indexed="10"/>
            <rFont val="Segoe UI"/>
            <family val="2"/>
          </rPr>
          <t xml:space="preserve">
</t>
        </r>
        <r>
          <rPr>
            <i/>
            <sz val="9"/>
            <color indexed="10"/>
            <rFont val="Segoe UI"/>
            <family val="2"/>
          </rPr>
          <t>Anzahl der Feier-  tage und freien Tage die auf
Werktage fallen!</t>
        </r>
        <r>
          <rPr>
            <i/>
            <sz val="9"/>
            <color indexed="81"/>
            <rFont val="Segoe UI"/>
            <family val="2"/>
          </rPr>
          <t xml:space="preserve">
</t>
        </r>
      </text>
    </comment>
    <comment ref="F10" authorId="0" shapeId="0" xr:uid="{A5948C9E-FE8A-46EA-A825-0D028B75D284}">
      <text>
        <r>
          <rPr>
            <b/>
            <i/>
            <sz val="10"/>
            <color indexed="81"/>
            <rFont val="Segoe UI"/>
            <family val="2"/>
          </rPr>
          <t>Eingabe</t>
        </r>
        <r>
          <rPr>
            <b/>
            <i/>
            <sz val="9"/>
            <color indexed="81"/>
            <rFont val="Segoe UI"/>
            <family val="2"/>
          </rPr>
          <t xml:space="preserve">
</t>
        </r>
        <r>
          <rPr>
            <i/>
            <sz val="9"/>
            <color indexed="81"/>
            <rFont val="Segoe UI"/>
            <family val="2"/>
          </rPr>
          <t xml:space="preserve">Stunden
pro Monat!
</t>
        </r>
      </text>
    </comment>
    <comment ref="G10" authorId="0" shapeId="0" xr:uid="{2B179689-3F1A-4D51-8E2B-424A8256FB2D}">
      <text>
        <r>
          <rPr>
            <b/>
            <i/>
            <sz val="10"/>
            <color indexed="81"/>
            <rFont val="Segoe UI"/>
            <family val="2"/>
          </rPr>
          <t>Eingabe</t>
        </r>
        <r>
          <rPr>
            <b/>
            <i/>
            <sz val="9"/>
            <color indexed="81"/>
            <rFont val="Segoe UI"/>
            <family val="2"/>
          </rPr>
          <t xml:space="preserve">
</t>
        </r>
        <r>
          <rPr>
            <i/>
            <sz val="9"/>
            <color indexed="81"/>
            <rFont val="Segoe UI"/>
            <family val="2"/>
          </rPr>
          <t>geplante Tage
pro Jahr!</t>
        </r>
        <r>
          <rPr>
            <sz val="9"/>
            <color indexed="81"/>
            <rFont val="Segoe UI"/>
            <family val="2"/>
          </rPr>
          <t xml:space="preserve">
</t>
        </r>
      </text>
    </comment>
    <comment ref="H10" authorId="0" shapeId="0" xr:uid="{16C00D21-6E88-4A77-A57E-36649EC48BC3}">
      <text>
        <r>
          <rPr>
            <b/>
            <i/>
            <sz val="10"/>
            <color indexed="81"/>
            <rFont val="Segoe UI"/>
            <family val="2"/>
          </rPr>
          <t>Eingabe</t>
        </r>
        <r>
          <rPr>
            <b/>
            <i/>
            <sz val="9"/>
            <color indexed="81"/>
            <rFont val="Segoe UI"/>
            <family val="2"/>
          </rPr>
          <t xml:space="preserve">
</t>
        </r>
        <r>
          <rPr>
            <i/>
            <sz val="9"/>
            <color indexed="81"/>
            <rFont val="Segoe UI"/>
            <family val="2"/>
          </rPr>
          <t xml:space="preserve">Stunden
pro Jahr!
</t>
        </r>
      </text>
    </comment>
    <comment ref="I10" authorId="0" shapeId="0" xr:uid="{2E703EB2-CF58-48A4-9AD5-BEFAE252A9FA}">
      <text>
        <r>
          <rPr>
            <b/>
            <i/>
            <sz val="10"/>
            <color indexed="81"/>
            <rFont val="Segoe UI"/>
            <family val="2"/>
          </rPr>
          <t>Eingabe</t>
        </r>
        <r>
          <rPr>
            <b/>
            <i/>
            <sz val="9"/>
            <color indexed="81"/>
            <rFont val="Segoe UI"/>
            <family val="2"/>
          </rPr>
          <t xml:space="preserve">
</t>
        </r>
        <r>
          <rPr>
            <i/>
            <sz val="9"/>
            <color indexed="81"/>
            <rFont val="Segoe UI"/>
            <family val="2"/>
          </rPr>
          <t xml:space="preserve">Stunden
pro Jahr!
</t>
        </r>
      </text>
    </comment>
    <comment ref="E11" authorId="0" shapeId="0" xr:uid="{43AAC5A2-88AB-4A1F-91C1-A98EF5BC2666}">
      <text>
        <r>
          <rPr>
            <b/>
            <i/>
            <sz val="10"/>
            <color indexed="81"/>
            <rFont val="Segoe UI"/>
            <family val="2"/>
          </rPr>
          <t>Eingabe</t>
        </r>
        <r>
          <rPr>
            <b/>
            <i/>
            <sz val="9"/>
            <color indexed="81"/>
            <rFont val="Segoe UI"/>
            <family val="2"/>
          </rPr>
          <t xml:space="preserve">
</t>
        </r>
        <r>
          <rPr>
            <i/>
            <sz val="9"/>
            <color indexed="81"/>
            <rFont val="Segoe UI"/>
            <family val="2"/>
          </rPr>
          <t xml:space="preserve">in Prozent der
Bruttoarbeistzeit!
</t>
        </r>
      </text>
    </comment>
    <comment ref="F11" authorId="0" shapeId="0" xr:uid="{75DAE7B2-2E00-4AB6-92F5-A616FC81DD20}">
      <text>
        <r>
          <rPr>
            <b/>
            <i/>
            <sz val="10"/>
            <color indexed="81"/>
            <rFont val="Segoe UI"/>
            <family val="2"/>
          </rPr>
          <t>Ergebnis</t>
        </r>
        <r>
          <rPr>
            <b/>
            <i/>
            <sz val="9"/>
            <color indexed="81"/>
            <rFont val="Segoe UI"/>
            <family val="2"/>
          </rPr>
          <t xml:space="preserve">
</t>
        </r>
        <r>
          <rPr>
            <i/>
            <sz val="9"/>
            <color indexed="81"/>
            <rFont val="Segoe UI"/>
            <family val="2"/>
          </rPr>
          <t>in</t>
        </r>
        <r>
          <rPr>
            <b/>
            <i/>
            <sz val="9"/>
            <color indexed="81"/>
            <rFont val="Segoe UI"/>
            <family val="2"/>
          </rPr>
          <t xml:space="preserve"> </t>
        </r>
        <r>
          <rPr>
            <i/>
            <sz val="9"/>
            <color indexed="81"/>
            <rFont val="Segoe UI"/>
            <family val="2"/>
          </rPr>
          <t xml:space="preserve">Stunden
pro Jahr!
</t>
        </r>
      </text>
    </comment>
    <comment ref="G11" authorId="0" shapeId="0" xr:uid="{D61A8C30-1517-4469-8774-1AB5B142C8F6}">
      <text>
        <r>
          <rPr>
            <b/>
            <i/>
            <sz val="10"/>
            <color indexed="81"/>
            <rFont val="Segoe UI"/>
            <family val="2"/>
          </rPr>
          <t>Ergebnis</t>
        </r>
        <r>
          <rPr>
            <b/>
            <i/>
            <sz val="9"/>
            <color indexed="81"/>
            <rFont val="Segoe UI"/>
            <family val="2"/>
          </rPr>
          <t xml:space="preserve">
</t>
        </r>
        <r>
          <rPr>
            <i/>
            <sz val="9"/>
            <color indexed="81"/>
            <rFont val="Segoe UI"/>
            <family val="2"/>
          </rPr>
          <t xml:space="preserve">in Stunden
pro Jahr!
</t>
        </r>
      </text>
    </comment>
    <comment ref="H11" authorId="0" shapeId="0" xr:uid="{2144BC00-1493-43A8-A9F2-A52246DFACAA}">
      <text>
        <r>
          <rPr>
            <b/>
            <i/>
            <sz val="10"/>
            <color indexed="81"/>
            <rFont val="Segoe UI"/>
            <family val="2"/>
          </rPr>
          <t>Ergebnis</t>
        </r>
        <r>
          <rPr>
            <b/>
            <i/>
            <sz val="9"/>
            <color indexed="81"/>
            <rFont val="Segoe UI"/>
            <family val="2"/>
          </rPr>
          <t xml:space="preserve">
</t>
        </r>
        <r>
          <rPr>
            <i/>
            <sz val="9"/>
            <color indexed="81"/>
            <rFont val="Segoe UI"/>
            <family val="2"/>
          </rPr>
          <t>in</t>
        </r>
        <r>
          <rPr>
            <b/>
            <i/>
            <sz val="9"/>
            <color indexed="81"/>
            <rFont val="Segoe UI"/>
            <family val="2"/>
          </rPr>
          <t xml:space="preserve"> </t>
        </r>
        <r>
          <rPr>
            <i/>
            <sz val="9"/>
            <color indexed="81"/>
            <rFont val="Segoe UI"/>
            <family val="2"/>
          </rPr>
          <t xml:space="preserve">Stunden
pro Jahr!
</t>
        </r>
      </text>
    </comment>
    <comment ref="I11" authorId="0" shapeId="0" xr:uid="{10D5D792-B4AB-4FB7-8CA1-C353080D6EFB}">
      <text>
        <r>
          <rPr>
            <b/>
            <i/>
            <sz val="10"/>
            <color indexed="81"/>
            <rFont val="Segoe UI"/>
            <family val="2"/>
          </rPr>
          <t>Ergebnis</t>
        </r>
        <r>
          <rPr>
            <b/>
            <i/>
            <sz val="9"/>
            <color indexed="81"/>
            <rFont val="Segoe UI"/>
            <family val="2"/>
          </rPr>
          <t xml:space="preserve">
</t>
        </r>
        <r>
          <rPr>
            <i/>
            <sz val="9"/>
            <color indexed="81"/>
            <rFont val="Segoe UI"/>
            <family val="2"/>
          </rPr>
          <t xml:space="preserve">in Stunden
pro Jahr!
</t>
        </r>
      </text>
    </comment>
    <comment ref="A12" authorId="0" shapeId="0" xr:uid="{287F84AF-4A5A-49C6-9076-EB55629CED47}">
      <text>
        <r>
          <rPr>
            <b/>
            <i/>
            <sz val="10"/>
            <color indexed="81"/>
            <rFont val="Segoe UI"/>
            <family val="2"/>
          </rPr>
          <t>Eingabe</t>
        </r>
        <r>
          <rPr>
            <b/>
            <i/>
            <sz val="9"/>
            <color indexed="81"/>
            <rFont val="Segoe UI"/>
            <family val="2"/>
          </rPr>
          <t xml:space="preserve">
</t>
        </r>
        <r>
          <rPr>
            <i/>
            <sz val="9"/>
            <color indexed="81"/>
            <rFont val="Segoe UI"/>
            <family val="2"/>
          </rPr>
          <t>zusätzlicher
Arbeitstage!</t>
        </r>
        <r>
          <rPr>
            <sz val="9"/>
            <color indexed="81"/>
            <rFont val="Segoe UI"/>
            <family val="2"/>
          </rPr>
          <t xml:space="preserve">
</t>
        </r>
      </text>
    </comment>
    <comment ref="C12" authorId="0" shapeId="0" xr:uid="{6E612870-00F8-4169-8605-1193018CD0B8}">
      <text>
        <r>
          <rPr>
            <b/>
            <i/>
            <sz val="9"/>
            <color indexed="81"/>
            <rFont val="Segoe UI"/>
            <family val="2"/>
          </rPr>
          <t xml:space="preserve">Vorgabe
</t>
        </r>
        <r>
          <rPr>
            <i/>
            <sz val="9"/>
            <color indexed="81"/>
            <rFont val="Segoe UI"/>
            <family val="2"/>
          </rPr>
          <t>in Minusbeträgen!</t>
        </r>
        <r>
          <rPr>
            <sz val="9"/>
            <color indexed="81"/>
            <rFont val="Segoe UI"/>
            <family val="2"/>
          </rPr>
          <t xml:space="preserve">
</t>
        </r>
      </text>
    </comment>
    <comment ref="E12" authorId="0" shapeId="0" xr:uid="{67800CB7-5D79-4DE7-A53D-59A51625A849}">
      <text>
        <r>
          <rPr>
            <b/>
            <i/>
            <sz val="9"/>
            <color indexed="81"/>
            <rFont val="Segoe UI"/>
            <family val="2"/>
          </rPr>
          <t xml:space="preserve">Ergebnis
</t>
        </r>
        <r>
          <rPr>
            <i/>
            <sz val="9"/>
            <color indexed="10"/>
            <rFont val="Segoe UI"/>
            <family val="2"/>
          </rPr>
          <t>Anteil der
Bruttoarbeistzeit!</t>
        </r>
        <r>
          <rPr>
            <sz val="9"/>
            <color indexed="81"/>
            <rFont val="Segoe UI"/>
            <family val="2"/>
          </rPr>
          <t xml:space="preserve">
</t>
        </r>
      </text>
    </comment>
    <comment ref="I12" authorId="0" shapeId="0" xr:uid="{A0E88254-483F-4B4A-8780-8D9160FBF821}">
      <text>
        <r>
          <rPr>
            <b/>
            <i/>
            <sz val="9"/>
            <color indexed="81"/>
            <rFont val="Segoe UI"/>
            <family val="2"/>
          </rPr>
          <t xml:space="preserve">Eingabe
</t>
        </r>
        <r>
          <rPr>
            <i/>
            <sz val="9"/>
            <color indexed="81"/>
            <rFont val="Segoe UI"/>
            <family val="2"/>
          </rPr>
          <t>in Minusbeträgen!</t>
        </r>
        <r>
          <rPr>
            <sz val="9"/>
            <color indexed="81"/>
            <rFont val="Segoe UI"/>
            <family val="2"/>
          </rPr>
          <t xml:space="preserve">
</t>
        </r>
      </text>
    </comment>
    <comment ref="K19" authorId="0" shapeId="0" xr:uid="{BAB07288-47F9-416D-A4B2-456F4CD89CA5}">
      <text>
        <r>
          <rPr>
            <b/>
            <i/>
            <sz val="10"/>
            <color indexed="81"/>
            <rFont val="Segoe UI"/>
            <family val="2"/>
          </rPr>
          <t>Eingabe</t>
        </r>
        <r>
          <rPr>
            <b/>
            <i/>
            <sz val="9"/>
            <color indexed="81"/>
            <rFont val="Segoe UI"/>
            <family val="2"/>
          </rPr>
          <t xml:space="preserve">
Anzahl Bewohner zurBerechnung
der VZÄ Funktion hier möglich!</t>
        </r>
        <r>
          <rPr>
            <i/>
            <sz val="9"/>
            <color indexed="81"/>
            <rFont val="Segoe UI"/>
            <family val="2"/>
          </rPr>
          <t xml:space="preserve">
</t>
        </r>
      </text>
    </comment>
    <comment ref="H39" authorId="0" shapeId="0" xr:uid="{A9118B6B-2DD2-49FA-9940-3FD409BDAC0C}">
      <text>
        <r>
          <rPr>
            <b/>
            <i/>
            <sz val="9"/>
            <color indexed="81"/>
            <rFont val="Segoe UI"/>
            <family val="2"/>
          </rPr>
          <t>GVBG
40 Stunden Wochen-arbeitszeit!</t>
        </r>
        <r>
          <rPr>
            <sz val="9"/>
            <color indexed="81"/>
            <rFont val="Segoe UI"/>
            <family val="2"/>
          </rPr>
          <t xml:space="preserve">
</t>
        </r>
      </text>
    </comment>
    <comment ref="H43" authorId="0" shapeId="0" xr:uid="{AFFE2A84-5A06-456C-A171-906621B1DF62}">
      <text>
        <r>
          <rPr>
            <b/>
            <i/>
            <sz val="9"/>
            <color indexed="81"/>
            <rFont val="Segoe UI"/>
            <family val="2"/>
          </rPr>
          <t>GVBG
38 Stunden  Wochen-arbeitszeit!</t>
        </r>
        <r>
          <rPr>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wuph</author>
  </authors>
  <commentList>
    <comment ref="H3" authorId="0" shapeId="0" xr:uid="{C712DB74-B72A-4235-A326-2E8F8EEE95D5}">
      <text>
        <r>
          <rPr>
            <b/>
            <i/>
            <sz val="10"/>
            <color indexed="81"/>
            <rFont val="Segoe UI"/>
            <family val="2"/>
          </rPr>
          <t>Eingabe</t>
        </r>
        <r>
          <rPr>
            <b/>
            <i/>
            <sz val="9"/>
            <color indexed="81"/>
            <rFont val="Segoe UI"/>
            <family val="2"/>
          </rPr>
          <t xml:space="preserve">
</t>
        </r>
        <r>
          <rPr>
            <b/>
            <i/>
            <sz val="9"/>
            <color indexed="10"/>
            <rFont val="Segoe UI"/>
            <family val="2"/>
          </rPr>
          <t>GVBG</t>
        </r>
        <r>
          <rPr>
            <b/>
            <i/>
            <sz val="9"/>
            <color indexed="81"/>
            <rFont val="Segoe UI"/>
            <family val="2"/>
          </rPr>
          <t xml:space="preserve">
</t>
        </r>
        <r>
          <rPr>
            <i/>
            <sz val="9"/>
            <color indexed="81"/>
            <rFont val="Segoe UI"/>
            <family val="2"/>
          </rPr>
          <t>oder</t>
        </r>
        <r>
          <rPr>
            <b/>
            <i/>
            <sz val="9"/>
            <color indexed="81"/>
            <rFont val="Segoe UI"/>
            <family val="2"/>
          </rPr>
          <t xml:space="preserve">
</t>
        </r>
        <r>
          <rPr>
            <b/>
            <i/>
            <sz val="9"/>
            <color indexed="10"/>
            <rFont val="Segoe UI"/>
            <family val="2"/>
          </rPr>
          <t>SWÖ</t>
        </r>
        <r>
          <rPr>
            <sz val="9"/>
            <color indexed="81"/>
            <rFont val="Segoe UI"/>
            <family val="2"/>
          </rPr>
          <t xml:space="preserve">
</t>
        </r>
      </text>
    </comment>
    <comment ref="B7" authorId="0" shapeId="0" xr:uid="{6B5EF252-4120-4094-9534-09BC643E35B2}">
      <text>
        <r>
          <rPr>
            <b/>
            <i/>
            <sz val="10"/>
            <color indexed="81"/>
            <rFont val="Segoe UI"/>
            <family val="2"/>
          </rPr>
          <t>Vorgabe</t>
        </r>
        <r>
          <rPr>
            <b/>
            <i/>
            <sz val="9"/>
            <color indexed="81"/>
            <rFont val="Segoe UI"/>
            <family val="2"/>
          </rPr>
          <t xml:space="preserve">
</t>
        </r>
        <r>
          <rPr>
            <i/>
            <sz val="9"/>
            <color indexed="10"/>
            <rFont val="Segoe UI"/>
            <family val="2"/>
          </rPr>
          <t>derzeit üblicher Ausfallsfaktor!</t>
        </r>
        <r>
          <rPr>
            <i/>
            <sz val="9"/>
            <color indexed="81"/>
            <rFont val="Segoe UI"/>
            <family val="2"/>
          </rPr>
          <t xml:space="preserve">
</t>
        </r>
      </text>
    </comment>
    <comment ref="B13" authorId="0" shapeId="0" xr:uid="{83EE0B97-BE25-448C-9FA0-0B98B1BACC8A}">
      <text>
        <r>
          <rPr>
            <b/>
            <i/>
            <sz val="10"/>
            <color indexed="81"/>
            <rFont val="Segoe UI"/>
            <family val="2"/>
          </rPr>
          <t>Eingabe</t>
        </r>
        <r>
          <rPr>
            <b/>
            <i/>
            <sz val="9"/>
            <color indexed="81"/>
            <rFont val="Segoe UI"/>
            <family val="2"/>
          </rPr>
          <t xml:space="preserve">
</t>
        </r>
        <r>
          <rPr>
            <i/>
            <sz val="9"/>
            <color indexed="10"/>
            <rFont val="Segoe UI"/>
            <family val="2"/>
          </rPr>
          <t>realistischer Ausfallsfaktor!</t>
        </r>
        <r>
          <rPr>
            <i/>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wuph</author>
  </authors>
  <commentList>
    <comment ref="D24" authorId="0" shapeId="0" xr:uid="{4985FDFA-3563-4650-A890-EEC53D90D24A}">
      <text>
        <r>
          <rPr>
            <b/>
            <i/>
            <sz val="10"/>
            <color indexed="81"/>
            <rFont val="Segoe UI"/>
            <family val="2"/>
          </rPr>
          <t>Eingabe</t>
        </r>
        <r>
          <rPr>
            <b/>
            <i/>
            <sz val="9"/>
            <color indexed="81"/>
            <rFont val="Segoe UI"/>
            <family val="2"/>
          </rPr>
          <t xml:space="preserve">
</t>
        </r>
        <r>
          <rPr>
            <i/>
            <sz val="9"/>
            <color indexed="10"/>
            <rFont val="Segoe UI"/>
            <family val="2"/>
          </rPr>
          <t>Anteil in 
Prozent!</t>
        </r>
        <r>
          <rPr>
            <i/>
            <sz val="9"/>
            <color indexed="81"/>
            <rFont val="Segoe UI"/>
            <family val="2"/>
          </rPr>
          <t xml:space="preserve">
</t>
        </r>
      </text>
    </comment>
    <comment ref="D26" authorId="0" shapeId="0" xr:uid="{AD527E66-70FF-44D9-B874-338C81C3B5FD}">
      <text>
        <r>
          <rPr>
            <b/>
            <i/>
            <sz val="10"/>
            <color indexed="81"/>
            <rFont val="Segoe UI"/>
            <family val="2"/>
          </rPr>
          <t>Eingabe</t>
        </r>
        <r>
          <rPr>
            <b/>
            <i/>
            <sz val="9"/>
            <color indexed="81"/>
            <rFont val="Segoe UI"/>
            <family val="2"/>
          </rPr>
          <t xml:space="preserve">
</t>
        </r>
        <r>
          <rPr>
            <i/>
            <sz val="9"/>
            <color indexed="10"/>
            <rFont val="Segoe UI"/>
            <family val="2"/>
          </rPr>
          <t>Anteil in 
Prozent!</t>
        </r>
        <r>
          <rPr>
            <i/>
            <sz val="9"/>
            <color indexed="81"/>
            <rFont val="Segoe UI"/>
            <family val="2"/>
          </rPr>
          <t xml:space="preserve">
</t>
        </r>
      </text>
    </comment>
  </commentList>
</comments>
</file>

<file path=xl/sharedStrings.xml><?xml version="1.0" encoding="utf-8"?>
<sst xmlns="http://schemas.openxmlformats.org/spreadsheetml/2006/main" count="274" uniqueCount="197">
  <si>
    <t>Anteil Bed. mit 6 Wo Urlaub</t>
  </si>
  <si>
    <t>Krankenstand</t>
  </si>
  <si>
    <t>Urlaub</t>
  </si>
  <si>
    <t>Kur / Reha…</t>
  </si>
  <si>
    <t>Nettoarbeitszeit</t>
  </si>
  <si>
    <t>Pflegepersonal</t>
  </si>
  <si>
    <t>Zeitanteile</t>
  </si>
  <si>
    <t>effektiv</t>
  </si>
  <si>
    <t>Berechnung der Tagesnettoarbeitszeit in Minuten als Grundlage für die Berechnung des Personalbedarfs Pflege nach GVBG</t>
  </si>
  <si>
    <t>Ausfallsfaktot</t>
  </si>
  <si>
    <t>Jahresnettoarbeitszeit GVBG</t>
  </si>
  <si>
    <t>Diese neuen Besonderheiten wären in der Personalbedarfsberechnung NEU unbedingt zu prüfen und auch entsprechend zu berücksichtigen!</t>
  </si>
  <si>
    <t>Vorgabe</t>
  </si>
  <si>
    <t>Lohnsysteme - Wochen AZ</t>
  </si>
  <si>
    <t>GVBG</t>
  </si>
  <si>
    <t>Vorgabe der Wochenarbeitszeiten je Lohnsysteme</t>
  </si>
  <si>
    <t>SWÖ</t>
  </si>
  <si>
    <t>Krankenstand   Kur / Reha</t>
  </si>
  <si>
    <t>sonstige Fehlzeiten</t>
  </si>
  <si>
    <t>effektiver     Zeitanteil</t>
  </si>
  <si>
    <t>Pflegeurl./Arzt</t>
  </si>
  <si>
    <t>Betriebsausflug</t>
  </si>
  <si>
    <t>Bruttoarbeistzeit</t>
  </si>
  <si>
    <t>Nachtschwerarbeit</t>
  </si>
  <si>
    <t>AZ Brutto</t>
  </si>
  <si>
    <t>Krankenstände, Kuraufenthalte als auch notwendige Rehaaufenthalte sind mit 4,50% als absolut realistischer und auch nachweislicher Erfahrungswert vorzugeben.</t>
  </si>
  <si>
    <t>Werden nun auch noch die vorgeschriebenen Fortbildungen nach GuKG als auch die geplanten Dienstbesprechungen als nicht effektive Dienstleistung am Bewohner</t>
  </si>
  <si>
    <t>Ausfall bildet eine der wesentlichen Grundlagen für eine effektive Personalbedarfsberechnung!</t>
  </si>
  <si>
    <t>SWÖ-KV</t>
  </si>
  <si>
    <t>Schulung Fortbildung</t>
  </si>
  <si>
    <t>keine Nacht-schwerarbeit!</t>
  </si>
  <si>
    <t>Funktionspers.</t>
  </si>
  <si>
    <t>Küche</t>
  </si>
  <si>
    <t>Heime</t>
  </si>
  <si>
    <t>Vorgabezeit</t>
  </si>
  <si>
    <t>Auslastung</t>
  </si>
  <si>
    <t>Zeit pro Tagesmenü</t>
  </si>
  <si>
    <t>Bewohner</t>
  </si>
  <si>
    <t>pro Tagesmenü Bewohner</t>
  </si>
  <si>
    <t>Mitarbeiteräquivalente</t>
  </si>
  <si>
    <t>MA Äquivalent</t>
  </si>
  <si>
    <t>Frühstück/Jause - Kinderkrippe</t>
  </si>
  <si>
    <t>Mittag - E.a. Rädern und Gäste</t>
  </si>
  <si>
    <t>Abendessen - Kinderhort</t>
  </si>
  <si>
    <t>Summe</t>
  </si>
  <si>
    <t>Reinigung</t>
  </si>
  <si>
    <t>alle Heime!</t>
  </si>
  <si>
    <t>Wäsche</t>
  </si>
  <si>
    <t>MA Äquivalente</t>
  </si>
  <si>
    <t>Wäschezeit/Tag</t>
  </si>
  <si>
    <t>TNAZ</t>
  </si>
  <si>
    <t>VZÄ</t>
  </si>
  <si>
    <t>Flachwäsche</t>
  </si>
  <si>
    <t>Bewohnerwäsche Kg / Tag</t>
  </si>
  <si>
    <t>Bewohnerwäsche</t>
  </si>
  <si>
    <t>Dienstkleidung MA / Tag</t>
  </si>
  <si>
    <t>Dienstkleidung</t>
  </si>
  <si>
    <t>Berechnung der Tagesnettoarbeitszeit in Minuten als Grundlage für die Berechnung des Personalbedarfs Funktion nach GVBG</t>
  </si>
  <si>
    <t>Berechnung der Tagesnettoarbeitszeit in Minuten als Grundlage für die Berechnung des Personalbedarfs Funktion nach SWÖ-KV</t>
  </si>
  <si>
    <t>Diese Berechnung der Tagesnettoarbeitszeit mit 18% Ausfall bildet eine der wesentlichen Grundlagen für die effektive Personalbedarfsberechnung!</t>
  </si>
  <si>
    <t xml:space="preserve">Darstellung eines realistischen Ausfallsfaktors im Funktionsbereich bei Heimen nach GVBG im Vergleich </t>
  </si>
  <si>
    <r>
      <t xml:space="preserve">mit  Heimen nach SWÖ-KV  Entlohnung Funktionspersonal - </t>
    </r>
    <r>
      <rPr>
        <i/>
        <sz val="12"/>
        <color theme="0"/>
        <rFont val="Arial"/>
        <family val="2"/>
      </rPr>
      <t>Küche / Reinigung / Wäsche</t>
    </r>
    <r>
      <rPr>
        <i/>
        <sz val="11"/>
        <color theme="0"/>
        <rFont val="Arial"/>
        <family val="2"/>
      </rPr>
      <t xml:space="preserve"> / Hausmeister / Verwaltung.</t>
    </r>
  </si>
  <si>
    <r>
      <rPr>
        <i/>
        <sz val="10"/>
        <color theme="1"/>
        <rFont val="Arial"/>
        <family val="2"/>
      </rPr>
      <t>Um den genauen Ausfallsfaktor zu bestimmen, kann die Anzahl der Feiertage die auf einen Werktag fallen unter</t>
    </r>
    <r>
      <rPr>
        <b/>
        <i/>
        <sz val="10"/>
        <color theme="1"/>
        <rFont val="Arial"/>
        <family val="2"/>
      </rPr>
      <t xml:space="preserve"> "Feier- und freien Tage"</t>
    </r>
    <r>
      <rPr>
        <i/>
        <sz val="10"/>
        <color theme="1"/>
        <rFont val="Arial"/>
        <family val="2"/>
      </rPr>
      <t xml:space="preserve"> individuell nach Jahr eingegeben werden.</t>
    </r>
  </si>
  <si>
    <t>Berechnung der Tagesnettoarbeitszeit in Minuten als Grundlage für die Berechnung des Personalbedarfs Pflege nach SWÖ</t>
  </si>
  <si>
    <t>ergeben sich</t>
  </si>
  <si>
    <t>pro Essen auf Rädern</t>
  </si>
  <si>
    <t>pro Essen Kinderhort</t>
  </si>
  <si>
    <t>pro Essen Kinderkrippe</t>
  </si>
  <si>
    <t>Zait pro Tagesmenü Bewohner</t>
  </si>
  <si>
    <r>
      <rPr>
        <b/>
        <i/>
        <sz val="9"/>
        <color theme="1"/>
        <rFont val="Arial"/>
        <family val="2"/>
      </rPr>
      <t xml:space="preserve">Tages - Nettoarbeistzeit     </t>
    </r>
    <r>
      <rPr>
        <i/>
        <sz val="9"/>
        <color theme="1"/>
        <rFont val="Arial"/>
        <family val="2"/>
      </rPr>
      <t xml:space="preserve"> Diese "</t>
    </r>
    <r>
      <rPr>
        <b/>
        <i/>
        <sz val="9"/>
        <color theme="1"/>
        <rFont val="Arial"/>
        <family val="2"/>
      </rPr>
      <t xml:space="preserve">TNAZ" </t>
    </r>
    <r>
      <rPr>
        <i/>
        <sz val="9"/>
        <color theme="1"/>
        <rFont val="Arial"/>
        <family val="2"/>
      </rPr>
      <t>entspricht        einem Vollzeitäquivalent!</t>
    </r>
  </si>
  <si>
    <t>Jahresnettoarbeitszeit SWÖ</t>
  </si>
  <si>
    <t>Personalbedarfsberechnung beim Ausfallsfaktor wie angeführt zu berücksichtigen, da ansonsten die effektive Pflegezeit am Bewohner entsprechend reduziert wird!</t>
  </si>
  <si>
    <t>Die Wäsche wurde gesplittet, da ja mehrere Einrichtungen die Flachwäsche und auch die Dienstkleidung am externe Firmen ausgelagert haben!</t>
  </si>
  <si>
    <t>Vorgabewerte Küche für Tagesmenü nach Heimgröße und Ausgaben sonstiger Essen incl. Reinigung und Wäsche</t>
  </si>
  <si>
    <t>ergeben somit</t>
  </si>
  <si>
    <t>Jahresurlaub</t>
  </si>
  <si>
    <t>Textvorgaben hier eingeben!</t>
  </si>
  <si>
    <t>Personalbedarfsberechnung beim Ausfallsfaktor wie angeführt zu berücksichtigen, da ansonsten die effektive Dienstzeit bzw. das Personal entsprechend reduziert wird!</t>
  </si>
  <si>
    <t>Was steht mir an effektiver Dienstleistung - VZÄ auf Basis dieses Ausfallsfaktors u. Auslastung pro Tag in der Küche, Reinigung und Wäsche zur Verfügung</t>
  </si>
  <si>
    <t>Eingabe Bewohner</t>
  </si>
  <si>
    <r>
      <t xml:space="preserve">effektive Dienstzeit       pro </t>
    </r>
    <r>
      <rPr>
        <b/>
        <i/>
        <sz val="9"/>
        <color theme="1"/>
        <rFont val="Arial"/>
        <family val="2"/>
      </rPr>
      <t>"VZÄ"</t>
    </r>
  </si>
  <si>
    <t>Da im GVBG lt. Recherchen rund 70% der Bediensteten bereits 6 Wochen Urlaub (ab dem 43-sten Lebensjahr) also 40 Stunden mehr pro Jahr haben, ergibt ein Ausfallsanteil wie folgt -</t>
  </si>
  <si>
    <t>Menge Bew / Tag</t>
  </si>
  <si>
    <t>Zeiten / Kg</t>
  </si>
  <si>
    <t>Zeiten Bew / Tag</t>
  </si>
  <si>
    <t>Saldo</t>
  </si>
  <si>
    <t>Im Schnitt 13,3 Tage in Krankenstand</t>
  </si>
  <si>
    <t>Durchschnittlich 13,3 Tage haben die unselbstständig Beschäftigten 2019 im Krankenstand verbracht. Im Jahr davor waren es noch 13,1 Tage. Auffallend ist dabei, dass Frauen mit 13,8 Tagen durchschnittlich etwas länger krankgeschrieben waren als Männer mit 12,9 Tagen.</t>
  </si>
  <si>
    <t>21. September 2020, 14.10 Uhr</t>
  </si>
  <si>
    <t>Dauer steigt mit Alter</t>
  </si>
  <si>
    <t>Mit zunehmendem Alter steigt auch die Dauer der Krankheiten. Die 20- bis 34-Jährigen liegen mit 10,9 Tagen und die 35- bis 49-Jährigen mit 11,6 Tagen unter dem Schnitt der Krankenstandstage pro Kopf, die 50- bis 64-Jährigen mit 18,7 Tagen hingegen deutlich darüber.</t>
  </si>
  <si>
    <t>Langfristig gesehen ist das Krankenstandsniveau derzeit vergleichsweise niedrig: Die krankheitsbedingten Fehlzeiten erreichten 1980 mit 17,4 Krankenstandstagen pro Kopf ihren Höchstwert. 1990 verzeichnete die Statistik durchschnittlich 15,2 Tage pro Kopf, 2000 waren es noch 14,4Tage. In den vergangenen zehn Jahren schwankte die Zahl der Krankenstandstage zwischen 12,3 und jetzt 13,3 Tage pro Kopf. Wobei in den letzten drei Jahren wieder ein Anstieg zu verzeichnen ist – 2017 waren es noch 12,5 Tage und 2018 13,1 Tage.</t>
  </si>
  <si>
    <t>Die häufigsten Ursachen</t>
  </si>
  <si>
    <t>Die häufigsten Ursachen für einen Krankenstand waren 2019 – wie schon in den Vorjahren – Krankheiten des Atmungssystems (rund 499 Fälle je 1.000 Erwerbstätigen), bestimmte Infektionskrankheiten (etwa 220 Fälle pro 1.000 Erwerbstätigen) und Krankheiten des Muskel-Skelett-Systems (circa 183 Fälle pro 1.000 Erwerbstätigen).</t>
  </si>
  <si>
    <t>Krankenstände bzw. Krankentage Östrreich 1970 bis 2019</t>
  </si>
  <si>
    <t>lt. Vorgabe Heime</t>
  </si>
  <si>
    <t>Tages-</t>
  </si>
  <si>
    <t>ergibt</t>
  </si>
  <si>
    <t>Das geht aus Daten des Dachverbandes der Sozialversicherungsträger hervor, die die Statistik Austria am Montag veröffentlicht hat. Insgesamt wurden im vergangenen Jahr 4,735 Millionen Krankenstands-fälle (ohne Beamte) registriert, davon 2,486 Millionen von Männern und 2,248 Millionen von Frauen.      Ein Krankenstand dauerte dabei im Durchschnitt 9,7 Tage (Männer 9,8, Frauen 9,6 Tage).</t>
  </si>
  <si>
    <t>Vergleich der Vorgabe Heime mit Statistik Austria 2019</t>
  </si>
  <si>
    <t>Kur / Reha</t>
  </si>
  <si>
    <t xml:space="preserve">Krankenstand   </t>
  </si>
  <si>
    <t>Stunden</t>
  </si>
  <si>
    <r>
      <t>Es läßt sich unschwer erkennen, dass die</t>
    </r>
    <r>
      <rPr>
        <b/>
        <i/>
        <sz val="10"/>
        <color rgb="FFFF0000"/>
        <rFont val="Arial"/>
        <family val="2"/>
      </rPr>
      <t xml:space="preserve"> 4,50%</t>
    </r>
    <r>
      <rPr>
        <b/>
        <i/>
        <sz val="10"/>
        <color theme="1"/>
        <rFont val="Arial"/>
        <family val="2"/>
      </rPr>
      <t xml:space="preserve"> mit </t>
    </r>
    <r>
      <rPr>
        <b/>
        <i/>
        <sz val="10"/>
        <color rgb="FFFF0000"/>
        <rFont val="Arial"/>
        <family val="2"/>
      </rPr>
      <t xml:space="preserve">11,25 Krankentagen 2019 </t>
    </r>
    <r>
      <rPr>
        <b/>
        <i/>
        <sz val="10"/>
        <color theme="1"/>
        <rFont val="Arial"/>
        <family val="2"/>
      </rPr>
      <t>eine eher bescheidene Vorgabe darstellen!</t>
    </r>
  </si>
  <si>
    <r>
      <t>Es wäre somit ein Krankenstand von mindestens</t>
    </r>
    <r>
      <rPr>
        <b/>
        <i/>
        <sz val="10"/>
        <color rgb="FFFF0000"/>
        <rFont val="Arial"/>
        <family val="2"/>
      </rPr>
      <t xml:space="preserve"> 4,50%</t>
    </r>
    <r>
      <rPr>
        <b/>
        <i/>
        <sz val="10"/>
        <color theme="1"/>
        <rFont val="Arial"/>
        <family val="2"/>
      </rPr>
      <t xml:space="preserve"> eine absolut gerechtfertigte, wohl eher </t>
    </r>
    <r>
      <rPr>
        <b/>
        <i/>
        <sz val="10"/>
        <color rgb="FFFF0000"/>
        <rFont val="Arial"/>
        <family val="2"/>
      </rPr>
      <t>zu niedrige Vorgabe!</t>
    </r>
  </si>
  <si>
    <t>arbeistzeit</t>
  </si>
  <si>
    <t>Jahresarbeits-</t>
  </si>
  <si>
    <t>zeit - Brutto</t>
  </si>
  <si>
    <t>https://images-tt-com.nmo.at/v2/assets.tt.com/im-content/images/0cb66c0e-bcd0-585c-b4c8-ff38ed8b253c?p=eyJyZXNpemUiOnsid2lkdGgiOjEyODAsImhlaWdodCI6bnVsbCwiZml0IjoiY29udGFpbiJ9LCJmb3JtYXQiOiJ3ZWJwIn0%3D</t>
  </si>
  <si>
    <r>
      <rPr>
        <b/>
        <sz val="11"/>
        <color rgb="FFFF0000"/>
        <rFont val="Arial"/>
        <family val="2"/>
      </rPr>
      <t>Quelle Grafik</t>
    </r>
    <r>
      <rPr>
        <b/>
        <sz val="10"/>
        <color rgb="FFFF0000"/>
        <rFont val="Arial"/>
        <family val="2"/>
      </rPr>
      <t>: APA/ORF.at - Statistik Austria / Hauptverband SV-Träger / WIFO / WKÖ / AK</t>
    </r>
  </si>
  <si>
    <t>Saldo zur Vorgabe Heime</t>
  </si>
  <si>
    <t>lt. Statistik A. / WIFO / WKÖ / AK</t>
  </si>
  <si>
    <t>Vorgabe GVBG</t>
  </si>
  <si>
    <t>Vorgabe SWÖ</t>
  </si>
  <si>
    <t>aktive Vorgabe</t>
  </si>
  <si>
    <t>Vorgabe in Stunden pro Jahr</t>
  </si>
  <si>
    <t>Schulung und Fortbildung</t>
  </si>
  <si>
    <t>Vorgabe in Stunden lt. GVBG mit 40 Std / Woche an SWÖ mit 38 Std / Woche angepaßt!</t>
  </si>
  <si>
    <t>Vorgabe lt. GVBG mit</t>
  </si>
  <si>
    <t>Korrekturfaktor</t>
  </si>
  <si>
    <t>nach GVBG</t>
  </si>
  <si>
    <t>grün sind die Stunden lt. Lohnsystem!</t>
  </si>
  <si>
    <t>Anteil Urlaub umgerechnet                auf ein "VZÄ" pro Jahr!</t>
  </si>
  <si>
    <r>
      <t xml:space="preserve">Aufgrund der unterschiedlichen Wochenarbeistzeiten werden die </t>
    </r>
    <r>
      <rPr>
        <b/>
        <i/>
        <sz val="9"/>
        <color theme="1"/>
        <rFont val="Arial"/>
        <family val="2"/>
      </rPr>
      <t>ND pro Monat</t>
    </r>
    <r>
      <rPr>
        <i/>
        <sz val="9"/>
        <color theme="1"/>
        <rFont val="Arial"/>
        <family val="2"/>
      </rPr>
      <t xml:space="preserve"> auf die </t>
    </r>
    <r>
      <rPr>
        <b/>
        <i/>
        <sz val="9"/>
        <color theme="1"/>
        <rFont val="Arial"/>
        <family val="2"/>
      </rPr>
      <t xml:space="preserve">"VZÄ" </t>
    </r>
    <r>
      <rPr>
        <i/>
        <sz val="9"/>
        <color theme="1"/>
        <rFont val="Arial"/>
        <family val="2"/>
      </rPr>
      <t>angespasst!</t>
    </r>
  </si>
  <si>
    <t>13,30 Tage</t>
  </si>
  <si>
    <t>13,10 Tage</t>
  </si>
  <si>
    <t>Jahr 2018</t>
  </si>
  <si>
    <t>Jahr 2019</t>
  </si>
  <si>
    <t>Nicht unerwähnt bleiben sollen auch die Krankentage Österreich Durchschnitt:</t>
  </si>
  <si>
    <t>Darstellung eines realistischen Ausfallsfaktors im Pflegebereich bei Heimen nach GVBG im Vergleich mit</t>
  </si>
  <si>
    <t>Heimen nach SWÖ  Entlohnung  Pflegepersonal  - incl. Nachtschwerarbeit und sechste Woche Urlaub</t>
  </si>
  <si>
    <t>Eingabe Nachtdienste pro Monat</t>
  </si>
  <si>
    <r>
      <t xml:space="preserve">effektive Pflege-   zeit pro </t>
    </r>
    <r>
      <rPr>
        <b/>
        <i/>
        <sz val="9"/>
        <color theme="1"/>
        <rFont val="Arial"/>
        <family val="2"/>
      </rPr>
      <t>"VZÄ"</t>
    </r>
  </si>
  <si>
    <t>Pflegeurlaub / Arzt</t>
  </si>
  <si>
    <t>Da die beiden Dienstverhältnisse / Lohnsysteme unterschiedliche Wochenarbeitszeiten vorgeben        werden die Fehlzeiten der Eingabe in Stunden GVBG mit der Wochenarbeitszeit SWÖ abgestimmt!</t>
  </si>
  <si>
    <t>Heinsituation A)</t>
  </si>
  <si>
    <t>Arbeistzeit        Brutto / Jahr</t>
  </si>
  <si>
    <t>Ausfallsfaktor</t>
  </si>
  <si>
    <t>Ausfallszeit</t>
  </si>
  <si>
    <t>Arbeistzeit        Netto / Jahr</t>
  </si>
  <si>
    <t>Lohnmittel</t>
  </si>
  <si>
    <t>Stundenlohn</t>
  </si>
  <si>
    <t>Kosten pro Minute</t>
  </si>
  <si>
    <t>Heinsituation B)</t>
  </si>
  <si>
    <t>Arbeistzeit</t>
  </si>
  <si>
    <t>Brutto / Jahr</t>
  </si>
  <si>
    <t>Netto / Jahr</t>
  </si>
  <si>
    <t>Pflegezeiten</t>
  </si>
  <si>
    <t>Zuschlag ND</t>
  </si>
  <si>
    <t>Kosten pro</t>
  </si>
  <si>
    <t>Tarife</t>
  </si>
  <si>
    <t>Tagdienst</t>
  </si>
  <si>
    <t>TD + ND</t>
  </si>
  <si>
    <t>Minute</t>
  </si>
  <si>
    <t>Heim A)</t>
  </si>
  <si>
    <t>Heim b)</t>
  </si>
  <si>
    <t>Verlust Tarife</t>
  </si>
  <si>
    <t>Gedanken und Erklärungen zu dieser Gegenüberstellung</t>
  </si>
  <si>
    <t>Wie aus dieser Darstellung ersichtlich ändert sich der Tagsatz aufgrund des Ausfallsfaktor wie abgebildet. Dies deshalt, da sich ja der Stundenlohn mit unterschiedlicher Jahresnettoarbeitszeit entsprechend ändert.</t>
  </si>
  <si>
    <t>Bew. Wohnheim</t>
  </si>
  <si>
    <t>HL a.D. Peter Mehringer</t>
  </si>
  <si>
    <t>Bew. Pflegeheim</t>
  </si>
  <si>
    <t>Bedienstete</t>
  </si>
  <si>
    <t>Summe Total</t>
  </si>
  <si>
    <t>entspricht diesen zusätzlich möglichen VZÄ!</t>
  </si>
  <si>
    <t>Wochenarbeitszeit</t>
  </si>
  <si>
    <t xml:space="preserve">GVBG  </t>
  </si>
  <si>
    <t xml:space="preserve">SWÖ  </t>
  </si>
  <si>
    <t>Vorgaben</t>
  </si>
  <si>
    <t>Lohnsystem</t>
  </si>
  <si>
    <t>Eingabe WAZ</t>
  </si>
  <si>
    <t>Eingabe Lohnsystem</t>
  </si>
  <si>
    <r>
      <t xml:space="preserve">Anteil </t>
    </r>
    <r>
      <rPr>
        <b/>
        <i/>
        <sz val="9"/>
        <color theme="1"/>
        <rFont val="Arial"/>
        <family val="2"/>
      </rPr>
      <t xml:space="preserve">VZÄ </t>
    </r>
    <r>
      <rPr>
        <i/>
        <sz val="9"/>
        <color theme="1"/>
        <rFont val="Arial"/>
        <family val="2"/>
      </rPr>
      <t>mit 6 Wo Urlaub</t>
    </r>
  </si>
  <si>
    <t>Was kommt beim Bewohner an effektiver Dienstleistung und Zuwendung in Form aktiver Pflege wirklich an??? - was eigentlich unsere Kernaufgabe wäre!</t>
  </si>
  <si>
    <t>Eingabe - Vorgaben lt. GVBG in Stunden - für SWÖ korrigiert!</t>
  </si>
  <si>
    <r>
      <t xml:space="preserve">Anmerken möchte ich, dass die 2 Std. für Nachtschwerarbeit in den Ausfallsfaktor einzurechnen sind, da die </t>
    </r>
    <r>
      <rPr>
        <b/>
        <i/>
        <sz val="10"/>
        <color theme="1"/>
        <rFont val="Arial"/>
        <family val="2"/>
      </rPr>
      <t xml:space="preserve">3,20 VZÄ pro ND </t>
    </r>
    <r>
      <rPr>
        <i/>
        <sz val="10"/>
        <color theme="1"/>
        <rFont val="Arial"/>
        <family val="2"/>
      </rPr>
      <t>in der neuen Berechnungsvariante keine Gültigkeit</t>
    </r>
  </si>
  <si>
    <t>mehr hat, sondern der Nachtdienst nur mehr über eine Zeitzumessung von 30% bei Heimen bis 45 Bewohnern und 24% bei Heimen über 135 Bewohner des Tagdienstes berechnet wird.</t>
  </si>
  <si>
    <t>eingerechnet ist von einem Ausfallsfaktor mit 22,00% als absolut realistische eher etwas zu niedrige Annahme auszugehen!</t>
  </si>
  <si>
    <r>
      <t xml:space="preserve">Die sich daraus ergebenden Tagesnettoarbeitszeiten TNAZ für GVBG und SWÖ </t>
    </r>
    <r>
      <rPr>
        <i/>
        <sz val="10"/>
        <color theme="1"/>
        <rFont val="Arial"/>
        <family val="2"/>
      </rPr>
      <t>(38 Wo Std)</t>
    </r>
    <r>
      <rPr>
        <b/>
        <i/>
        <sz val="10"/>
        <color theme="1"/>
        <rFont val="Arial"/>
        <family val="2"/>
      </rPr>
      <t>, welche einem Vollzeitäquivalent entsprechen, ergeben sich dann wie dargestellt!</t>
    </r>
  </si>
  <si>
    <r>
      <t xml:space="preserve">Auch der Abzug von 10 Feiertagen ist nach meiner Erfahrung eher unterschritten, da es ja 13 Feiertage plus 24. und 31.12. + Faschingsdienstag 0,50 = </t>
    </r>
    <r>
      <rPr>
        <b/>
        <i/>
        <sz val="10"/>
        <color theme="1"/>
        <rFont val="Arial"/>
        <family val="2"/>
      </rPr>
      <t>15,50 dienstfreie Tage pro Jahr</t>
    </r>
    <r>
      <rPr>
        <i/>
        <sz val="10"/>
        <color theme="1"/>
        <rFont val="Arial"/>
        <family val="2"/>
      </rPr>
      <t xml:space="preserve"> gibt!</t>
    </r>
  </si>
  <si>
    <t>Grundsätzlich stellt sich die Frage: Was kommt beim Bewohner als echte Dienstleistung, was ja unsere Kernaufgabe ist, wirklich an?</t>
  </si>
  <si>
    <t>siehe Beilage!</t>
  </si>
  <si>
    <t>Team- u. Dienst-besprechungen</t>
  </si>
  <si>
    <t>Summe der zusätzlichen Ausfallsanteile Pflege bei GVBG Heimen!</t>
  </si>
  <si>
    <t>Summe der zusätzlichen Ausfallsanteile Pflege bei SWÖ Heimen!</t>
  </si>
  <si>
    <t>Summe der zusätzlichen Ausfallsanteile Funktion bei GVBG Heimen!</t>
  </si>
  <si>
    <t>Summe der zusätzlichen Ausfallsanteile Funktion bei SWÖ Heimen!</t>
  </si>
  <si>
    <t>Teim- und Dienstbesprechungen</t>
  </si>
  <si>
    <t>Team- und Dienstbesprechungen</t>
  </si>
  <si>
    <r>
      <t xml:space="preserve">In der angeführten Darstellung werden als realistisch nachweisliche Annahme </t>
    </r>
    <r>
      <rPr>
        <b/>
        <i/>
        <sz val="10"/>
        <color theme="1"/>
        <rFont val="Arial"/>
        <family val="2"/>
      </rPr>
      <t>2,7 ND / Mona</t>
    </r>
    <r>
      <rPr>
        <i/>
        <sz val="10"/>
        <color theme="1"/>
        <rFont val="Arial"/>
        <family val="2"/>
      </rPr>
      <t xml:space="preserve">t pro </t>
    </r>
    <r>
      <rPr>
        <b/>
        <i/>
        <sz val="10"/>
        <color theme="1"/>
        <rFont val="Arial"/>
        <family val="2"/>
      </rPr>
      <t>VZÄ</t>
    </r>
    <r>
      <rPr>
        <i/>
        <sz val="10"/>
        <color theme="1"/>
        <rFont val="Arial"/>
        <family val="2"/>
      </rPr>
      <t xml:space="preserve"> zugrunde gelegt. Auch bei den </t>
    </r>
    <r>
      <rPr>
        <b/>
        <i/>
        <sz val="10"/>
        <color theme="1"/>
        <rFont val="Arial"/>
        <family val="2"/>
      </rPr>
      <t>SWÖ Heimen</t>
    </r>
    <r>
      <rPr>
        <i/>
        <sz val="10"/>
        <color theme="1"/>
        <rFont val="Arial"/>
        <family val="2"/>
      </rPr>
      <t xml:space="preserve"> werden die ND auf Basis der Wochenarbeistzeit verteilt. Im Klartext heißt dies, dass bei </t>
    </r>
    <r>
      <rPr>
        <b/>
        <i/>
        <sz val="10"/>
        <color theme="1"/>
        <rFont val="Arial"/>
        <family val="2"/>
      </rPr>
      <t>SWÖ Heimen</t>
    </r>
    <r>
      <rPr>
        <i/>
        <sz val="10"/>
        <color theme="1"/>
        <rFont val="Arial"/>
        <family val="2"/>
      </rPr>
      <t xml:space="preserve"> auffgrund der etwas </t>
    </r>
    <r>
      <rPr>
        <b/>
        <i/>
        <sz val="10"/>
        <color theme="1"/>
        <rFont val="Arial"/>
        <family val="2"/>
      </rPr>
      <t xml:space="preserve">höheren VZÄ Anzahl die ND pro VZÄ etwas niedriger </t>
    </r>
    <r>
      <rPr>
        <i/>
        <sz val="10"/>
        <color theme="1"/>
        <rFont val="Arial"/>
        <family val="2"/>
      </rPr>
      <t>sein werden (40,0 bzw. 37,0 Wochenarbeitszeit)!</t>
    </r>
  </si>
  <si>
    <t>Bew. Flachwäsche Kg / Tag</t>
  </si>
  <si>
    <t>Pflegezuschläge auf Basis eines unterschiedlichen Ausfallsfaktors im Vergleich</t>
  </si>
  <si>
    <t>Lohnmittel Pflege</t>
  </si>
  <si>
    <t>Im Klartext heißt dies dass eine Einrichtung schon aufgrund des zu niedrigen Ausfallsfaktors bereits einen Verlust wie hier abgebildet kleiner oder größer haben wird!</t>
  </si>
  <si>
    <t>Abschließende Empfehlung diesem Umstand entsprechend Rechnung zu tragen um nicht bereits bei der Budgeterstellung VZÄ Verluste in kauf nehmen zu müssen!</t>
  </si>
  <si>
    <t>Eingabe</t>
  </si>
  <si>
    <r>
      <t xml:space="preserve">Gegenüberstellung der Heimtarife von Heimsituation  A) </t>
    </r>
    <r>
      <rPr>
        <b/>
        <i/>
        <sz val="11"/>
        <color theme="1"/>
        <rFont val="Arial"/>
        <family val="2"/>
      </rPr>
      <t>mit 20%</t>
    </r>
    <r>
      <rPr>
        <b/>
        <i/>
        <sz val="12"/>
        <color theme="1"/>
        <rFont val="Arial"/>
        <family val="2"/>
      </rPr>
      <t xml:space="preserve">  und  B) </t>
    </r>
    <r>
      <rPr>
        <b/>
        <i/>
        <sz val="11"/>
        <color theme="1"/>
        <rFont val="Arial"/>
        <family val="2"/>
      </rPr>
      <t>mit 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</si>
</sst>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8">
    <numFmt numFmtId="164" formatCode="#,##0.00\ &quot;Wochen&quot;"/>
    <numFmt numFmtId="165" formatCode="#,##0.00\ &quot;Std&quot;;[Red]\-#,##0.00\ &quot;Std&quot;"/>
    <numFmt numFmtId="166" formatCode="#,##0.00%;[Red]\-#,##0.00%"/>
    <numFmt numFmtId="167" formatCode="&quot;Diese&quot;\ #,##0.00%\ &quot;sind in die&quot;\ ;[Red]&quot;Diese&quot;\ \-#,##0.00%\ &quot;sind in die&quot;"/>
    <numFmt numFmtId="168" formatCode="#,##0\ &quot;Std/Jahr&quot;;[Red]\-#,##0\ &quot;Std/Jahr&quot;"/>
    <numFmt numFmtId="169" formatCode="0\ &quot;Min/Tag&quot;"/>
    <numFmt numFmtId="170" formatCode="&quot;Vorgabe&quot;\ 0%"/>
    <numFmt numFmtId="171" formatCode="0.00\ &quot;ND pro Monat&quot;"/>
    <numFmt numFmtId="172" formatCode="0.00\ &quot;Feiertage werktags&quot;"/>
    <numFmt numFmtId="173" formatCode="&quot;+&quot;\ #,##0.00\ &quot;Tage&quot;;[Red]&quot;+&quot;\ \-#,##0.00\ &quot;Tage&quot;"/>
    <numFmt numFmtId="174" formatCode="0.0\ &quot;Nachtdienste&quot;"/>
    <numFmt numFmtId="175" formatCode="&quot;x&quot;\ \ \ \ 0\ &quot;Std Nachschwerarbeit     =&quot;"/>
    <numFmt numFmtId="176" formatCode="0.00\ &quot;Std / Monat&quot;"/>
    <numFmt numFmtId="177" formatCode="&quot;x&quot;\ \ \ \ 0\ &quot;Monate&quot;"/>
    <numFmt numFmtId="178" formatCode="&quot;=&quot;\ \ \ 0\ &quot;Stunden&quot;"/>
    <numFmt numFmtId="179" formatCode="&quot;+&quot;\ \ 0\ &quot;Stunden&quot;"/>
    <numFmt numFmtId="180" formatCode="&quot;Wochenarbeitszeit&quot;\ 0.00\ &quot;Stunden&quot;"/>
    <numFmt numFmtId="181" formatCode="#,##0.00\ &quot;Std/Jahr&quot;;[Red]\-#,##0.00\ &quot;Std/Jahr&quot;"/>
    <numFmt numFmtId="182" formatCode="&quot;Diese Berechnung der Tagesnettoarbeitszeit mit&quot;\ 0%"/>
    <numFmt numFmtId="183" formatCode="0\ &quot;ND pro Monat&quot;"/>
    <numFmt numFmtId="184" formatCode="0.0\ &quot;Std / Monat&quot;"/>
    <numFmt numFmtId="185" formatCode="&quot;bis&quot;\ 0\ &quot;Bew&quot;"/>
    <numFmt numFmtId="186" formatCode="0\ &quot;Min / TM&quot;"/>
    <numFmt numFmtId="187" formatCode="0\ &quot;bis 100 Bew&quot;"/>
    <numFmt numFmtId="188" formatCode="&quot;über&quot;\ 0\ &quot;Bew&quot;"/>
    <numFmt numFmtId="189" formatCode="0.00\ &quot;Min / TM&quot;"/>
    <numFmt numFmtId="190" formatCode="0%\ &quot;Auslastung&quot;"/>
    <numFmt numFmtId="191" formatCode="0.000\ &quot;VZÄ&quot;"/>
    <numFmt numFmtId="192" formatCode="#,##0.00\ &quot;Min/Tag&quot;;[Red]\-#,##0.00\ &quot;Min/Tag&quot;"/>
    <numFmt numFmtId="193" formatCode="0\ &quot;Bewohner&quot;"/>
    <numFmt numFmtId="194" formatCode="0.00\ &quot;Min&quot;"/>
    <numFmt numFmtId="195" formatCode="0.00\ &quot;Min/Essen&quot;"/>
    <numFmt numFmtId="196" formatCode="0\ &quot;Ki - Krippe&quot;"/>
    <numFmt numFmtId="197" formatCode="0\ &quot;E.a. Rädern&quot;"/>
    <numFmt numFmtId="198" formatCode="0\ &quot;Ki - Hort&quot;"/>
    <numFmt numFmtId="199" formatCode="0.00\ &quot;VZÄ&quot;"/>
    <numFmt numFmtId="200" formatCode="0\ &quot;Min / Tag&quot;"/>
    <numFmt numFmtId="201" formatCode="0.00\ &quot;Min / Tag&quot;"/>
    <numFmt numFmtId="202" formatCode="&quot;x&quot;\ \ \ \ \ 0\ &quot;Wochen&quot;"/>
    <numFmt numFmtId="203" formatCode="&quot;für z.B.:&quot;\ 0\ &quot;Bew&quot;"/>
    <numFmt numFmtId="204" formatCode="&quot;Ausfall bei&quot;\ 0\ &quot;Std Urlaub&quot;"/>
    <numFmt numFmtId="205" formatCode="&quot;incl.&quot;\ 0\ &quot;Stunden zu den&quot;"/>
    <numFmt numFmtId="206" formatCode="0\ &quot;Bew&quot;"/>
    <numFmt numFmtId="207" formatCode="&quot;=&quot;\ \ #,##0.00\ %\ &quot;Ausfallsanteil für Nachtschwerarbeit!&quot;;[Red]&quot;=&quot;\ \ \-#,##0.00\ %\ &quot;Ausfallsanteil für Nachtschwerarbeit!&quot;"/>
    <numFmt numFmtId="208" formatCode="0.00\ &quot;VZÄ  Kü&quot;"/>
    <numFmt numFmtId="209" formatCode="0.00\ &quot;VZÄ  Rei&quot;"/>
    <numFmt numFmtId="210" formatCode="0.00\ &quot;VZÄ  Wä&quot;"/>
    <numFmt numFmtId="211" formatCode="0\ &quot;Stunden U zu den&quot;"/>
    <numFmt numFmtId="212" formatCode="&quot;+&quot;\ \ 0.0\ &quot;Stunden&quot;"/>
    <numFmt numFmtId="213" formatCode="&quot;=&quot;\ \ 0\ &quot;Stunden&quot;"/>
    <numFmt numFmtId="214" formatCode="0\ &quot;Std WAZ&quot;"/>
    <numFmt numFmtId="215" formatCode="&quot;ergibt&quot;\ \ #,##0.00\ &quot;Std /VZÄ/Jahr&quot;;[Red]&quot;ergibt&quot;\ \ \-#,##0.00\ &quot;Std / VZÄ/Jahr&quot;"/>
    <numFmt numFmtId="216" formatCode="0.00\ &quot;Min / Kg&quot;"/>
    <numFmt numFmtId="217" formatCode="#,##0.00\ &quot;Tage&quot;;[Red]\-#,##0.00\ &quot;Tage&quot;"/>
    <numFmt numFmtId="218" formatCode="0.0\ &quot;Min/Tag&quot;"/>
    <numFmt numFmtId="219" formatCode="&quot;x&quot;\ \ \ 0\ &quot;pro Jahr&quot;"/>
    <numFmt numFmtId="220" formatCode="#,##0.00\ %;[Red]\-#,##0.00\ %"/>
    <numFmt numFmtId="221" formatCode="&quot;das sind&quot;\ \ #,##0.00%\ &quot;Ausfallsanteil Urlaub pro Jahr!&quot;;[Red]&quot;das sind&quot;\ \ \-#,##0.00%\ &quot;Ausfallsanteil Urlaub pro Jahr!&quot;"/>
    <numFmt numFmtId="222" formatCode="#,##0\ %.00;[Red]\-#,##0.00\ %"/>
    <numFmt numFmtId="223" formatCode="#,##0.00\ &quot;Std/Wo&quot;;[Red]\-#,##0.00\ &quot;Std/Wo&quot;"/>
    <numFmt numFmtId="224" formatCode="&quot;angepaßt mit&quot;\ 0.00%\ &quot;an SWÖ&quot;"/>
    <numFmt numFmtId="225" formatCode="0.00\ &quot;ND / Monat&quot;"/>
    <numFmt numFmtId="226" formatCode="0.0\ &quot;Std / Jahr&quot;"/>
    <numFmt numFmtId="227" formatCode="0.00\ &quot;Min/Tag&quot;"/>
    <numFmt numFmtId="228" formatCode="#,##0.00\ &quot;€&quot;;[Red]\-#,##0.00\ &quot;€&quot;"/>
    <numFmt numFmtId="229" formatCode="&quot;PG&quot;\ 0"/>
    <numFmt numFmtId="230" formatCode="&quot;WH&quot;\ \ 0.00%"/>
    <numFmt numFmtId="231" formatCode="&quot;PH&quot;\ \ 0.00%"/>
    <numFmt numFmtId="232" formatCode="#,##0.0\ &quot;Std / Wo&quot;;[Red]\-#,##0.0\ &quot;Std / Wo&quot;"/>
    <numFmt numFmtId="233" formatCode="&quot;Tagsätze - Tarife&quot;\ \ 0\ &quot;im Vergleich&quot;"/>
    <numFmt numFmtId="234" formatCode="0.0\ &quot;Min&quot;"/>
    <numFmt numFmtId="235" formatCode="0\ &quot;mal pro Jahr&quot;"/>
    <numFmt numFmtId="236" formatCode="&quot;In der angeführten Darstellung werden als realistische und nachweisliche Annahmen&quot;\ 0.00\ &quot;ND / Monat pro VZÄ zugrunde gelegt&quot;"/>
    <numFmt numFmtId="237" formatCode="0.00\ &quot;Kg / Bew&quot;"/>
    <numFmt numFmtId="238" formatCode="0.00\ &quot;Kg / MA&quot;"/>
    <numFmt numFmtId="239" formatCode="&quot;das sind somit&quot;\ #,##0.00%\ &quot;U Ausfallsanteil U pro Jahr!&quot;;[Red]&quot;das sind somit&quot;\ \-#,##0.00%\ &quot;U Ausfallsanteil pro Jahr!&quot;"/>
    <numFmt numFmtId="240" formatCode="#,##0.00\ &quot;VZÄ&quot;;[Red]\-#,##0.00\ &quot;VZÄ&quot;"/>
    <numFmt numFmtId="241" formatCode="&quot;PG  Stufe&quot;\ 0"/>
  </numFmts>
  <fonts count="55" x14ac:knownFonts="1">
    <font>
      <sz val="10"/>
      <color theme="1"/>
      <name val="Arial"/>
      <family val="2"/>
    </font>
    <font>
      <sz val="10"/>
      <color theme="1"/>
      <name val="Arial"/>
      <family val="2"/>
    </font>
    <font>
      <b/>
      <sz val="10"/>
      <color theme="1"/>
      <name val="Arial"/>
      <family val="2"/>
    </font>
    <font>
      <i/>
      <sz val="10"/>
      <color theme="1"/>
      <name val="Arial"/>
      <family val="2"/>
    </font>
    <font>
      <b/>
      <i/>
      <sz val="11"/>
      <color theme="1"/>
      <name val="Arial"/>
      <family val="2"/>
    </font>
    <font>
      <i/>
      <sz val="9"/>
      <color theme="1"/>
      <name val="Arial"/>
      <family val="2"/>
    </font>
    <font>
      <b/>
      <i/>
      <sz val="10"/>
      <color theme="1"/>
      <name val="Arial"/>
      <family val="2"/>
    </font>
    <font>
      <b/>
      <i/>
      <sz val="9"/>
      <color theme="1"/>
      <name val="Arial"/>
      <family val="2"/>
    </font>
    <font>
      <b/>
      <i/>
      <sz val="10"/>
      <color rgb="FFFF0000"/>
      <name val="Arial"/>
      <family val="2"/>
    </font>
    <font>
      <i/>
      <sz val="10"/>
      <color rgb="FFFF0000"/>
      <name val="Arial"/>
      <family val="2"/>
    </font>
    <font>
      <b/>
      <i/>
      <sz val="11"/>
      <color theme="0"/>
      <name val="Arial"/>
      <family val="2"/>
    </font>
    <font>
      <b/>
      <i/>
      <sz val="9"/>
      <color indexed="81"/>
      <name val="Segoe UI"/>
      <family val="2"/>
    </font>
    <font>
      <i/>
      <sz val="9"/>
      <color indexed="81"/>
      <name val="Segoe UI"/>
      <family val="2"/>
    </font>
    <font>
      <sz val="9"/>
      <color indexed="81"/>
      <name val="Segoe UI"/>
      <family val="2"/>
    </font>
    <font>
      <b/>
      <i/>
      <sz val="10"/>
      <color indexed="81"/>
      <name val="Segoe UI"/>
      <family val="2"/>
    </font>
    <font>
      <b/>
      <i/>
      <sz val="14"/>
      <color theme="0"/>
      <name val="Arial"/>
      <family val="2"/>
    </font>
    <font>
      <sz val="14"/>
      <color theme="1"/>
      <name val="Arial"/>
      <family val="2"/>
    </font>
    <font>
      <sz val="9"/>
      <color theme="1"/>
      <name val="Arial"/>
      <family val="2"/>
    </font>
    <font>
      <i/>
      <sz val="9"/>
      <color rgb="FFFF0000"/>
      <name val="Arial"/>
      <family val="2"/>
    </font>
    <font>
      <b/>
      <i/>
      <sz val="9"/>
      <color rgb="FFFF0000"/>
      <name val="Arial"/>
      <family val="2"/>
    </font>
    <font>
      <i/>
      <sz val="9"/>
      <name val="Arial"/>
      <family val="2"/>
    </font>
    <font>
      <b/>
      <i/>
      <sz val="9"/>
      <color indexed="10"/>
      <name val="Segoe UI"/>
      <family val="2"/>
    </font>
    <font>
      <b/>
      <i/>
      <sz val="10"/>
      <color indexed="10"/>
      <name val="Segoe UI"/>
      <family val="2"/>
    </font>
    <font>
      <i/>
      <sz val="9"/>
      <color indexed="10"/>
      <name val="Segoe UI"/>
      <family val="2"/>
    </font>
    <font>
      <i/>
      <sz val="12"/>
      <color theme="0"/>
      <name val="Arial"/>
      <family val="2"/>
    </font>
    <font>
      <b/>
      <i/>
      <sz val="10.5"/>
      <color theme="1"/>
      <name val="Arial"/>
      <family val="2"/>
    </font>
    <font>
      <b/>
      <i/>
      <sz val="9"/>
      <color theme="5" tint="-0.499984740745262"/>
      <name val="Arial"/>
      <family val="2"/>
    </font>
    <font>
      <b/>
      <i/>
      <sz val="10.5"/>
      <color theme="0"/>
      <name val="Arial"/>
      <family val="2"/>
    </font>
    <font>
      <i/>
      <sz val="11"/>
      <color theme="0"/>
      <name val="Arial"/>
      <family val="2"/>
    </font>
    <font>
      <b/>
      <i/>
      <sz val="10"/>
      <color rgb="FFC00000"/>
      <name val="Arial"/>
      <family val="2"/>
    </font>
    <font>
      <i/>
      <sz val="10"/>
      <color rgb="FFC00000"/>
      <name val="Arial"/>
      <family val="2"/>
    </font>
    <font>
      <i/>
      <sz val="9"/>
      <color rgb="FFC00000"/>
      <name val="Arial"/>
      <family val="2"/>
    </font>
    <font>
      <b/>
      <i/>
      <sz val="9"/>
      <color rgb="FFC00000"/>
      <name val="Arial"/>
      <family val="2"/>
    </font>
    <font>
      <i/>
      <sz val="14"/>
      <color theme="1"/>
      <name val="Arial"/>
      <family val="2"/>
    </font>
    <font>
      <b/>
      <sz val="9"/>
      <color indexed="81"/>
      <name val="Segoe UI"/>
      <family val="2"/>
    </font>
    <font>
      <b/>
      <sz val="14"/>
      <color rgb="FF333333"/>
      <name val="Arial Narrow"/>
      <family val="2"/>
    </font>
    <font>
      <b/>
      <sz val="14"/>
      <color rgb="FF333333"/>
      <name val="Times New Roman"/>
      <family val="1"/>
    </font>
    <font>
      <b/>
      <sz val="18"/>
      <color theme="1"/>
      <name val="Arial"/>
      <family val="2"/>
    </font>
    <font>
      <i/>
      <sz val="12"/>
      <color theme="1"/>
      <name val="Arial"/>
      <family val="2"/>
    </font>
    <font>
      <b/>
      <i/>
      <sz val="16"/>
      <color theme="1"/>
      <name val="Arial"/>
      <family val="2"/>
    </font>
    <font>
      <b/>
      <i/>
      <sz val="12"/>
      <color rgb="FF84868C"/>
      <name val="Arial"/>
      <family val="2"/>
    </font>
    <font>
      <b/>
      <sz val="10"/>
      <color rgb="FFFF0000"/>
      <name val="Arial"/>
      <family val="2"/>
    </font>
    <font>
      <b/>
      <sz val="11"/>
      <color rgb="FFFF0000"/>
      <name val="Arial"/>
      <family val="2"/>
    </font>
    <font>
      <i/>
      <sz val="11"/>
      <color theme="1"/>
      <name val="Arial"/>
      <family val="2"/>
    </font>
    <font>
      <i/>
      <sz val="11"/>
      <color rgb="FF333333"/>
      <name val="Arial"/>
      <family val="2"/>
    </font>
    <font>
      <sz val="11"/>
      <color theme="1"/>
      <name val="Arial"/>
      <family val="2"/>
    </font>
    <font>
      <b/>
      <sz val="14"/>
      <color theme="1"/>
      <name val="Times New Roman"/>
      <family val="1"/>
    </font>
    <font>
      <b/>
      <sz val="10"/>
      <color theme="1"/>
      <name val="Times New Roman"/>
      <family val="1"/>
    </font>
    <font>
      <sz val="10"/>
      <color theme="1"/>
      <name val="Times New Roman"/>
      <family val="1"/>
    </font>
    <font>
      <b/>
      <i/>
      <sz val="12"/>
      <color theme="1"/>
      <name val="Times New Roman"/>
      <family val="1"/>
    </font>
    <font>
      <u/>
      <sz val="10"/>
      <color theme="10"/>
      <name val="Arial"/>
      <family val="2"/>
    </font>
    <font>
      <b/>
      <i/>
      <sz val="14"/>
      <color theme="1"/>
      <name val="Arial"/>
      <family val="2"/>
    </font>
    <font>
      <b/>
      <i/>
      <sz val="12"/>
      <color theme="1"/>
      <name val="Arial"/>
      <family val="2"/>
    </font>
    <font>
      <b/>
      <i/>
      <sz val="9"/>
      <color theme="0"/>
      <name val="Arial"/>
      <family val="2"/>
    </font>
    <font>
      <sz val="8"/>
      <name val="Arial"/>
      <family val="2"/>
    </font>
  </fonts>
  <fills count="9">
    <fill>
      <patternFill patternType="none"/>
    </fill>
    <fill>
      <patternFill patternType="gray125"/>
    </fill>
    <fill>
      <patternFill patternType="solid">
        <fgColor theme="9" tint="-0.249977111117893"/>
        <bgColor indexed="64"/>
      </patternFill>
    </fill>
    <fill>
      <patternFill patternType="solid">
        <fgColor rgb="FFFFFF99"/>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theme="0" tint="-0.249977111117893"/>
        <bgColor indexed="64"/>
      </patternFill>
    </fill>
  </fills>
  <borders count="28">
    <border>
      <left/>
      <right/>
      <top/>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hair">
        <color auto="1"/>
      </top>
      <bottom/>
      <diagonal/>
    </border>
    <border>
      <left/>
      <right/>
      <top style="hair">
        <color indexed="64"/>
      </top>
      <bottom/>
      <diagonal/>
    </border>
    <border>
      <left/>
      <right style="hair">
        <color indexed="64"/>
      </right>
      <top style="hair">
        <color auto="1"/>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top/>
      <bottom style="thin">
        <color indexed="64"/>
      </bottom>
      <diagonal/>
    </border>
    <border>
      <left/>
      <right style="hair">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s>
  <cellStyleXfs count="3">
    <xf numFmtId="0" fontId="0" fillId="0" borderId="0"/>
    <xf numFmtId="9" fontId="1" fillId="0" borderId="0" applyFont="0" applyFill="0" applyBorder="0" applyAlignment="0" applyProtection="0"/>
    <xf numFmtId="0" fontId="50" fillId="0" borderId="0" applyNumberFormat="0" applyFill="0" applyBorder="0" applyAlignment="0" applyProtection="0"/>
  </cellStyleXfs>
  <cellXfs count="413">
    <xf numFmtId="0" fontId="0" fillId="0" borderId="0" xfId="0"/>
    <xf numFmtId="0" fontId="3" fillId="0" borderId="0" xfId="0" applyFont="1" applyAlignment="1">
      <alignment vertical="center"/>
    </xf>
    <xf numFmtId="166" fontId="7" fillId="4" borderId="4" xfId="1" applyNumberFormat="1" applyFont="1" applyFill="1" applyBorder="1" applyAlignment="1" applyProtection="1">
      <alignment horizontal="center" vertical="center"/>
    </xf>
    <xf numFmtId="166" fontId="5" fillId="0" borderId="0" xfId="1" applyNumberFormat="1" applyFont="1" applyAlignment="1" applyProtection="1">
      <alignment horizontal="center" vertical="center"/>
    </xf>
    <xf numFmtId="166" fontId="7" fillId="4" borderId="0" xfId="1" applyNumberFormat="1" applyFont="1" applyFill="1" applyAlignment="1" applyProtection="1">
      <alignment horizontal="center" vertical="center"/>
    </xf>
    <xf numFmtId="0" fontId="16" fillId="0" borderId="0" xfId="0" applyFont="1"/>
    <xf numFmtId="0" fontId="0" fillId="0" borderId="0" xfId="0" applyAlignment="1">
      <alignment vertical="center"/>
    </xf>
    <xf numFmtId="0" fontId="5" fillId="0" borderId="0" xfId="0" applyFont="1" applyAlignment="1">
      <alignment vertical="center"/>
    </xf>
    <xf numFmtId="165" fontId="5" fillId="4" borderId="2" xfId="0" applyNumberFormat="1" applyFont="1" applyFill="1" applyBorder="1" applyAlignment="1">
      <alignment horizontal="center" vertical="center"/>
    </xf>
    <xf numFmtId="0" fontId="7" fillId="0" borderId="0" xfId="0" applyFont="1" applyAlignment="1">
      <alignment horizontal="center" vertical="center"/>
    </xf>
    <xf numFmtId="165" fontId="5" fillId="3" borderId="2" xfId="0" applyNumberFormat="1" applyFont="1" applyFill="1" applyBorder="1" applyAlignment="1">
      <alignment horizontal="center" vertical="center"/>
    </xf>
    <xf numFmtId="165" fontId="7" fillId="4" borderId="2" xfId="0" applyNumberFormat="1" applyFont="1" applyFill="1" applyBorder="1" applyAlignment="1">
      <alignment horizontal="center" vertical="center"/>
    </xf>
    <xf numFmtId="0" fontId="17" fillId="0" borderId="0" xfId="0" applyFont="1" applyAlignment="1">
      <alignment vertical="center"/>
    </xf>
    <xf numFmtId="170" fontId="5" fillId="3" borderId="2" xfId="0" applyNumberFormat="1" applyFont="1" applyFill="1" applyBorder="1" applyAlignment="1" applyProtection="1">
      <alignment horizontal="center" vertical="center"/>
      <protection locked="0"/>
    </xf>
    <xf numFmtId="164" fontId="7" fillId="4" borderId="14" xfId="0" applyNumberFormat="1" applyFont="1" applyFill="1" applyBorder="1" applyAlignment="1">
      <alignment horizontal="center" vertical="center"/>
    </xf>
    <xf numFmtId="0" fontId="20" fillId="0" borderId="0" xfId="0" applyFont="1" applyAlignment="1">
      <alignment horizontal="center" vertical="center"/>
    </xf>
    <xf numFmtId="10" fontId="18" fillId="3" borderId="2" xfId="0" applyNumberFormat="1" applyFont="1" applyFill="1" applyBorder="1" applyAlignment="1" applyProtection="1">
      <alignment horizontal="center" vertical="center"/>
      <protection locked="0"/>
    </xf>
    <xf numFmtId="0" fontId="5" fillId="0" borderId="0" xfId="0" applyFont="1" applyAlignment="1">
      <alignment horizontal="center" vertical="center"/>
    </xf>
    <xf numFmtId="165" fontId="5" fillId="0" borderId="0" xfId="0" applyNumberFormat="1" applyFont="1" applyAlignment="1">
      <alignment horizontal="center" vertical="center"/>
    </xf>
    <xf numFmtId="165" fontId="7" fillId="0" borderId="0" xfId="0" applyNumberFormat="1" applyFont="1" applyAlignment="1">
      <alignment horizontal="center" vertical="center"/>
    </xf>
    <xf numFmtId="10" fontId="7" fillId="0" borderId="0" xfId="1" applyNumberFormat="1" applyFont="1" applyAlignment="1" applyProtection="1">
      <alignment horizontal="center" vertical="center"/>
    </xf>
    <xf numFmtId="168" fontId="3" fillId="4" borderId="2" xfId="0" applyNumberFormat="1" applyFont="1" applyFill="1" applyBorder="1" applyAlignment="1">
      <alignment horizontal="center" vertical="center"/>
    </xf>
    <xf numFmtId="168" fontId="3" fillId="0" borderId="0" xfId="0" applyNumberFormat="1" applyFont="1" applyAlignment="1">
      <alignment horizontal="center" vertical="center"/>
    </xf>
    <xf numFmtId="0" fontId="0" fillId="0" borderId="0" xfId="0" applyAlignment="1">
      <alignment horizontal="center" vertical="center"/>
    </xf>
    <xf numFmtId="183" fontId="5" fillId="3" borderId="13" xfId="0" applyNumberFormat="1" applyFont="1" applyFill="1" applyBorder="1" applyAlignment="1">
      <alignment horizontal="center" vertical="center" wrapText="1"/>
    </xf>
    <xf numFmtId="166" fontId="5" fillId="4" borderId="2" xfId="1" applyNumberFormat="1" applyFont="1" applyFill="1" applyBorder="1" applyAlignment="1" applyProtection="1">
      <alignment horizontal="center" vertical="center"/>
    </xf>
    <xf numFmtId="0" fontId="2" fillId="0" borderId="0" xfId="0" applyFont="1" applyAlignment="1">
      <alignment horizontal="center" vertical="center"/>
    </xf>
    <xf numFmtId="185" fontId="5" fillId="3" borderId="2" xfId="0" applyNumberFormat="1" applyFont="1" applyFill="1" applyBorder="1" applyAlignment="1">
      <alignment horizontal="center" vertical="center"/>
    </xf>
    <xf numFmtId="186" fontId="5" fillId="3" borderId="2" xfId="0" applyNumberFormat="1" applyFont="1" applyFill="1" applyBorder="1" applyAlignment="1">
      <alignment horizontal="center" vertical="center"/>
    </xf>
    <xf numFmtId="187" fontId="5" fillId="3" borderId="2" xfId="0" applyNumberFormat="1" applyFont="1" applyFill="1" applyBorder="1" applyAlignment="1">
      <alignment vertical="center"/>
    </xf>
    <xf numFmtId="188" fontId="5" fillId="3" borderId="2" xfId="0" applyNumberFormat="1" applyFont="1" applyFill="1" applyBorder="1" applyAlignment="1">
      <alignment horizontal="center" vertical="center"/>
    </xf>
    <xf numFmtId="189" fontId="7" fillId="4" borderId="2" xfId="0" applyNumberFormat="1" applyFont="1" applyFill="1" applyBorder="1" applyAlignment="1">
      <alignment horizontal="center" vertical="center" wrapText="1"/>
    </xf>
    <xf numFmtId="0" fontId="6" fillId="0" borderId="0" xfId="0" applyFont="1" applyAlignment="1">
      <alignment horizontal="center" vertical="center"/>
    </xf>
    <xf numFmtId="191" fontId="26" fillId="0" borderId="0" xfId="0" applyNumberFormat="1" applyFont="1" applyAlignment="1">
      <alignment horizontal="center" vertical="center"/>
    </xf>
    <xf numFmtId="189" fontId="5" fillId="0" borderId="0" xfId="0" applyNumberFormat="1" applyFont="1" applyAlignment="1">
      <alignment horizontal="center" vertical="center" wrapText="1"/>
    </xf>
    <xf numFmtId="192" fontId="5" fillId="0" borderId="0" xfId="0" applyNumberFormat="1" applyFont="1" applyAlignment="1">
      <alignment horizontal="right" vertical="center"/>
    </xf>
    <xf numFmtId="189" fontId="5" fillId="0" borderId="0" xfId="0" applyNumberFormat="1" applyFont="1" applyAlignment="1">
      <alignment vertical="center"/>
    </xf>
    <xf numFmtId="9" fontId="5" fillId="3" borderId="2" xfId="0" applyNumberFormat="1" applyFont="1" applyFill="1" applyBorder="1" applyAlignment="1">
      <alignment horizontal="center" vertical="center"/>
    </xf>
    <xf numFmtId="194" fontId="5" fillId="4" borderId="18" xfId="0" applyNumberFormat="1" applyFont="1" applyFill="1" applyBorder="1" applyAlignment="1">
      <alignment horizontal="center" vertical="center"/>
    </xf>
    <xf numFmtId="187" fontId="5" fillId="0" borderId="0" xfId="0" applyNumberFormat="1" applyFont="1" applyAlignment="1">
      <alignment vertical="center"/>
    </xf>
    <xf numFmtId="188" fontId="5" fillId="0" borderId="0" xfId="0" applyNumberFormat="1" applyFont="1" applyAlignment="1">
      <alignment horizontal="center" vertical="center"/>
    </xf>
    <xf numFmtId="195" fontId="5" fillId="0" borderId="0" xfId="0" applyNumberFormat="1" applyFont="1" applyAlignment="1">
      <alignment horizontal="right" vertical="center" wrapText="1"/>
    </xf>
    <xf numFmtId="196" fontId="5" fillId="3" borderId="2" xfId="0" applyNumberFormat="1" applyFont="1" applyFill="1" applyBorder="1" applyAlignment="1" applyProtection="1">
      <alignment horizontal="center" vertical="center"/>
      <protection locked="0"/>
    </xf>
    <xf numFmtId="194" fontId="5" fillId="4" borderId="19" xfId="0" applyNumberFormat="1" applyFont="1" applyFill="1" applyBorder="1" applyAlignment="1">
      <alignment horizontal="center" vertical="center"/>
    </xf>
    <xf numFmtId="197" fontId="5" fillId="3" borderId="2" xfId="0" applyNumberFormat="1" applyFont="1" applyFill="1" applyBorder="1" applyAlignment="1" applyProtection="1">
      <alignment horizontal="center" vertical="center"/>
      <protection locked="0"/>
    </xf>
    <xf numFmtId="194" fontId="5" fillId="4" borderId="14" xfId="0" applyNumberFormat="1" applyFont="1" applyFill="1" applyBorder="1" applyAlignment="1">
      <alignment horizontal="center" vertical="center"/>
    </xf>
    <xf numFmtId="198" fontId="5" fillId="3" borderId="18" xfId="0" applyNumberFormat="1" applyFont="1" applyFill="1" applyBorder="1" applyAlignment="1" applyProtection="1">
      <alignment horizontal="center" vertical="center"/>
      <protection locked="0"/>
    </xf>
    <xf numFmtId="0" fontId="5" fillId="0" borderId="0" xfId="0" applyFont="1" applyAlignment="1">
      <alignment horizontal="right" vertical="center"/>
    </xf>
    <xf numFmtId="0" fontId="7" fillId="4" borderId="16" xfId="0" applyFont="1" applyFill="1" applyBorder="1" applyAlignment="1">
      <alignment horizontal="center" vertical="center"/>
    </xf>
    <xf numFmtId="169" fontId="5" fillId="4" borderId="7" xfId="0" applyNumberFormat="1" applyFont="1" applyFill="1" applyBorder="1" applyAlignment="1">
      <alignment horizontal="center" vertical="center"/>
    </xf>
    <xf numFmtId="192" fontId="5" fillId="4" borderId="7" xfId="0" applyNumberFormat="1" applyFont="1" applyFill="1" applyBorder="1" applyAlignment="1">
      <alignment horizontal="right" vertical="center"/>
    </xf>
    <xf numFmtId="169" fontId="5" fillId="4" borderId="2" xfId="0" applyNumberFormat="1" applyFont="1" applyFill="1" applyBorder="1" applyAlignment="1">
      <alignment horizontal="center" vertical="center"/>
    </xf>
    <xf numFmtId="200" fontId="5" fillId="3" borderId="2" xfId="0" applyNumberFormat="1" applyFont="1" applyFill="1" applyBorder="1" applyAlignment="1">
      <alignment horizontal="center" vertical="center"/>
    </xf>
    <xf numFmtId="0" fontId="7" fillId="4" borderId="7" xfId="0" applyFont="1" applyFill="1" applyBorder="1" applyAlignment="1">
      <alignment horizontal="center" vertical="center"/>
    </xf>
    <xf numFmtId="201" fontId="5" fillId="0" borderId="18" xfId="0" applyNumberFormat="1" applyFont="1" applyBorder="1" applyAlignment="1">
      <alignment horizontal="center" vertical="center"/>
    </xf>
    <xf numFmtId="200" fontId="5" fillId="0" borderId="18" xfId="0" applyNumberFormat="1" applyFont="1" applyBorder="1" applyAlignment="1">
      <alignment horizontal="center" vertical="center"/>
    </xf>
    <xf numFmtId="169" fontId="5" fillId="4" borderId="8" xfId="0" applyNumberFormat="1" applyFont="1" applyFill="1" applyBorder="1" applyAlignment="1">
      <alignment horizontal="center" vertical="center"/>
    </xf>
    <xf numFmtId="199" fontId="7" fillId="4" borderId="9" xfId="0" applyNumberFormat="1" applyFont="1" applyFill="1" applyBorder="1" applyAlignment="1">
      <alignment horizontal="center" vertical="center"/>
    </xf>
    <xf numFmtId="0" fontId="0" fillId="4" borderId="9" xfId="0" applyFill="1" applyBorder="1" applyAlignment="1">
      <alignment vertical="center"/>
    </xf>
    <xf numFmtId="169" fontId="5" fillId="4" borderId="18" xfId="0" applyNumberFormat="1" applyFont="1" applyFill="1" applyBorder="1" applyAlignment="1">
      <alignment horizontal="center" vertical="center"/>
    </xf>
    <xf numFmtId="199" fontId="7" fillId="4" borderId="18" xfId="0" applyNumberFormat="1" applyFont="1" applyFill="1" applyBorder="1" applyAlignment="1">
      <alignment horizontal="center" vertical="center"/>
    </xf>
    <xf numFmtId="201" fontId="5" fillId="0" borderId="19" xfId="0" applyNumberFormat="1" applyFont="1" applyBorder="1" applyAlignment="1">
      <alignment horizontal="center" vertical="center"/>
    </xf>
    <xf numFmtId="200" fontId="5" fillId="0" borderId="19" xfId="0" applyNumberFormat="1" applyFont="1" applyBorder="1" applyAlignment="1">
      <alignment horizontal="center" vertical="center"/>
    </xf>
    <xf numFmtId="169" fontId="5" fillId="4" borderId="11" xfId="0" applyNumberFormat="1" applyFont="1" applyFill="1" applyBorder="1" applyAlignment="1">
      <alignment horizontal="center" vertical="center"/>
    </xf>
    <xf numFmtId="0" fontId="7" fillId="4" borderId="20" xfId="0" applyFont="1" applyFill="1" applyBorder="1" applyAlignment="1">
      <alignment horizontal="center" vertical="center"/>
    </xf>
    <xf numFmtId="169" fontId="5" fillId="4" borderId="19" xfId="0" applyNumberFormat="1" applyFont="1" applyFill="1" applyBorder="1" applyAlignment="1">
      <alignment horizontal="center" vertical="center"/>
    </xf>
    <xf numFmtId="199" fontId="7" fillId="4" borderId="19" xfId="0" applyNumberFormat="1" applyFont="1" applyFill="1" applyBorder="1" applyAlignment="1">
      <alignment horizontal="center" vertical="center"/>
    </xf>
    <xf numFmtId="201" fontId="5" fillId="0" borderId="14" xfId="0" applyNumberFormat="1" applyFont="1" applyBorder="1" applyAlignment="1">
      <alignment horizontal="center" vertical="center"/>
    </xf>
    <xf numFmtId="200" fontId="5" fillId="0" borderId="14" xfId="0" applyNumberFormat="1" applyFont="1" applyBorder="1" applyAlignment="1">
      <alignment horizontal="center" vertical="center"/>
    </xf>
    <xf numFmtId="169" fontId="5" fillId="4" borderId="5" xfId="0" applyNumberFormat="1" applyFont="1" applyFill="1" applyBorder="1" applyAlignment="1">
      <alignment horizontal="center" vertical="center"/>
    </xf>
    <xf numFmtId="199" fontId="7" fillId="4" borderId="6" xfId="0" applyNumberFormat="1" applyFont="1" applyFill="1" applyBorder="1" applyAlignment="1">
      <alignment horizontal="center" vertical="center"/>
    </xf>
    <xf numFmtId="0" fontId="5" fillId="4" borderId="6" xfId="0" applyFont="1" applyFill="1" applyBorder="1" applyAlignment="1">
      <alignment vertical="center"/>
    </xf>
    <xf numFmtId="0" fontId="5" fillId="4" borderId="12" xfId="0" applyFont="1" applyFill="1" applyBorder="1" applyAlignment="1">
      <alignment vertical="center"/>
    </xf>
    <xf numFmtId="169" fontId="5" fillId="4" borderId="14" xfId="0" applyNumberFormat="1" applyFont="1" applyFill="1" applyBorder="1" applyAlignment="1">
      <alignment horizontal="center" vertical="center"/>
    </xf>
    <xf numFmtId="199" fontId="7" fillId="4" borderId="14" xfId="0" applyNumberFormat="1" applyFont="1" applyFill="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0" fontId="18" fillId="0" borderId="0" xfId="0" applyFont="1" applyAlignment="1">
      <alignment horizontal="center" vertical="center"/>
    </xf>
    <xf numFmtId="0" fontId="5" fillId="0" borderId="0" xfId="0" applyFont="1" applyAlignment="1">
      <alignment horizontal="center" vertical="center"/>
    </xf>
    <xf numFmtId="0" fontId="26" fillId="0" borderId="0" xfId="0" applyFont="1" applyAlignment="1">
      <alignment horizontal="center" vertical="center"/>
    </xf>
    <xf numFmtId="202" fontId="3" fillId="6" borderId="0" xfId="0" applyNumberFormat="1" applyFont="1" applyFill="1" applyAlignment="1">
      <alignment horizontal="center" vertical="center"/>
    </xf>
    <xf numFmtId="193" fontId="5" fillId="4" borderId="2" xfId="0" applyNumberFormat="1" applyFont="1" applyFill="1" applyBorder="1" applyAlignment="1" applyProtection="1">
      <alignment horizontal="center" vertical="center"/>
      <protection locked="0"/>
    </xf>
    <xf numFmtId="165" fontId="6" fillId="6" borderId="0" xfId="0" applyNumberFormat="1" applyFont="1" applyFill="1" applyAlignment="1">
      <alignment horizontal="center" vertical="center"/>
    </xf>
    <xf numFmtId="0" fontId="29" fillId="6" borderId="0" xfId="0" applyFont="1" applyFill="1" applyAlignment="1">
      <alignment horizontal="center" vertical="center"/>
    </xf>
    <xf numFmtId="0" fontId="30" fillId="0" borderId="0" xfId="0" applyFont="1" applyAlignment="1">
      <alignment horizontal="center" vertical="center"/>
    </xf>
    <xf numFmtId="10" fontId="8" fillId="3" borderId="2" xfId="0" applyNumberFormat="1" applyFont="1" applyFill="1" applyBorder="1" applyAlignment="1" applyProtection="1">
      <alignment horizontal="center" vertical="center"/>
      <protection locked="0"/>
    </xf>
    <xf numFmtId="165" fontId="9" fillId="0" borderId="0" xfId="0" applyNumberFormat="1" applyFont="1" applyAlignment="1">
      <alignment horizontal="center" vertical="center"/>
    </xf>
    <xf numFmtId="203" fontId="7" fillId="6" borderId="10" xfId="0" applyNumberFormat="1" applyFont="1" applyFill="1" applyBorder="1" applyAlignment="1">
      <alignment horizontal="center" vertical="center"/>
    </xf>
    <xf numFmtId="203" fontId="7" fillId="6" borderId="15" xfId="0" applyNumberFormat="1" applyFont="1" applyFill="1" applyBorder="1" applyAlignment="1">
      <alignment horizontal="center" vertical="center"/>
    </xf>
    <xf numFmtId="203" fontId="7" fillId="6" borderId="2" xfId="0" applyNumberFormat="1" applyFont="1" applyFill="1" applyBorder="1" applyAlignment="1">
      <alignment horizontal="center" vertical="center"/>
    </xf>
    <xf numFmtId="206" fontId="6" fillId="3" borderId="2" xfId="0" applyNumberFormat="1" applyFont="1" applyFill="1" applyBorder="1" applyAlignment="1">
      <alignment horizontal="center" vertical="center"/>
    </xf>
    <xf numFmtId="181" fontId="5" fillId="0" borderId="0" xfId="0" applyNumberFormat="1" applyFont="1" applyAlignment="1" applyProtection="1">
      <alignment horizontal="center" vertical="center"/>
    </xf>
    <xf numFmtId="0" fontId="7" fillId="3" borderId="2" xfId="0" applyFont="1" applyFill="1" applyBorder="1" applyAlignment="1" applyProtection="1">
      <alignment horizontal="center" vertical="center"/>
      <protection locked="0"/>
    </xf>
    <xf numFmtId="165" fontId="5" fillId="3" borderId="2" xfId="0" applyNumberFormat="1" applyFont="1" applyFill="1" applyBorder="1" applyAlignment="1" applyProtection="1">
      <alignment horizontal="center" vertical="center"/>
      <protection locked="0"/>
    </xf>
    <xf numFmtId="173" fontId="7" fillId="3" borderId="2" xfId="0" applyNumberFormat="1" applyFont="1" applyFill="1" applyBorder="1" applyAlignment="1" applyProtection="1">
      <alignment horizontal="center" vertical="center"/>
      <protection locked="0"/>
    </xf>
    <xf numFmtId="10" fontId="18" fillId="3" borderId="2" xfId="1" applyNumberFormat="1" applyFont="1" applyFill="1" applyBorder="1" applyAlignment="1" applyProtection="1">
      <alignment horizontal="center" vertical="center"/>
    </xf>
    <xf numFmtId="208" fontId="7" fillId="4" borderId="17" xfId="0" applyNumberFormat="1" applyFont="1" applyFill="1" applyBorder="1" applyAlignment="1">
      <alignment horizontal="center" vertical="center"/>
    </xf>
    <xf numFmtId="209" fontId="7" fillId="4" borderId="17" xfId="0" applyNumberFormat="1" applyFont="1" applyFill="1" applyBorder="1" applyAlignment="1">
      <alignment horizontal="center" vertical="center"/>
    </xf>
    <xf numFmtId="210" fontId="7" fillId="4" borderId="21" xfId="0" applyNumberFormat="1" applyFont="1" applyFill="1" applyBorder="1" applyAlignment="1">
      <alignment horizontal="center" vertical="center"/>
    </xf>
    <xf numFmtId="190" fontId="5" fillId="3" borderId="2" xfId="0" applyNumberFormat="1" applyFont="1" applyFill="1" applyBorder="1" applyAlignment="1" applyProtection="1">
      <alignment horizontal="center" vertical="center"/>
      <protection locked="0"/>
    </xf>
    <xf numFmtId="212" fontId="3" fillId="6" borderId="0" xfId="0" applyNumberFormat="1" applyFont="1" applyFill="1" applyAlignment="1">
      <alignment horizontal="center" vertical="center"/>
    </xf>
    <xf numFmtId="213" fontId="3" fillId="6" borderId="0" xfId="0" applyNumberFormat="1" applyFont="1" applyFill="1" applyAlignment="1">
      <alignment horizontal="center" vertical="center"/>
    </xf>
    <xf numFmtId="214" fontId="3" fillId="6" borderId="0" xfId="0" applyNumberFormat="1" applyFont="1" applyFill="1" applyAlignment="1">
      <alignment horizontal="center" vertical="center"/>
    </xf>
    <xf numFmtId="0" fontId="5" fillId="0" borderId="0" xfId="0" applyFont="1" applyAlignment="1">
      <alignment horizontal="center" vertical="center"/>
    </xf>
    <xf numFmtId="0" fontId="26" fillId="0" borderId="0" xfId="0" applyFont="1" applyAlignment="1">
      <alignment horizontal="center" vertical="center"/>
    </xf>
    <xf numFmtId="216" fontId="20" fillId="3" borderId="18" xfId="0" applyNumberFormat="1" applyFont="1" applyFill="1" applyBorder="1" applyAlignment="1">
      <alignment horizontal="center" vertical="center"/>
    </xf>
    <xf numFmtId="216" fontId="20" fillId="3" borderId="19" xfId="0" applyNumberFormat="1" applyFont="1" applyFill="1" applyBorder="1" applyAlignment="1">
      <alignment horizontal="center" vertical="center"/>
    </xf>
    <xf numFmtId="216" fontId="20" fillId="3" borderId="14" xfId="0" applyNumberFormat="1" applyFont="1" applyFill="1" applyBorder="1" applyAlignment="1">
      <alignment horizontal="center" vertical="center"/>
    </xf>
    <xf numFmtId="191" fontId="26" fillId="0" borderId="9" xfId="0" applyNumberFormat="1" applyFont="1" applyBorder="1" applyAlignment="1">
      <alignment horizontal="center" vertical="center"/>
    </xf>
    <xf numFmtId="191" fontId="26" fillId="0" borderId="0" xfId="0" applyNumberFormat="1" applyFont="1" applyBorder="1" applyAlignment="1">
      <alignment horizontal="center" vertical="center"/>
    </xf>
    <xf numFmtId="199" fontId="7" fillId="4" borderId="0" xfId="0" applyNumberFormat="1" applyFont="1" applyFill="1" applyBorder="1" applyAlignment="1">
      <alignment horizontal="center" vertical="center"/>
    </xf>
    <xf numFmtId="191" fontId="26" fillId="0" borderId="6" xfId="0" applyNumberFormat="1"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18" fillId="0" borderId="0" xfId="0" applyFont="1" applyAlignment="1">
      <alignment horizontal="center" vertical="center"/>
    </xf>
    <xf numFmtId="218" fontId="6" fillId="4" borderId="2" xfId="0" applyNumberFormat="1" applyFont="1" applyFill="1" applyBorder="1" applyAlignment="1">
      <alignment horizontal="center" vertical="center"/>
    </xf>
    <xf numFmtId="0" fontId="33" fillId="0" borderId="0" xfId="0" applyFont="1" applyAlignment="1">
      <alignment vertical="center"/>
    </xf>
    <xf numFmtId="220" fontId="7" fillId="4" borderId="4" xfId="1" applyNumberFormat="1" applyFont="1" applyFill="1" applyBorder="1" applyAlignment="1" applyProtection="1">
      <alignment horizontal="center" vertical="center"/>
    </xf>
    <xf numFmtId="220" fontId="7" fillId="4" borderId="2" xfId="1" applyNumberFormat="1" applyFont="1" applyFill="1" applyBorder="1" applyAlignment="1" applyProtection="1">
      <alignment horizontal="center" vertical="center"/>
    </xf>
    <xf numFmtId="220" fontId="5" fillId="0" borderId="0" xfId="1" applyNumberFormat="1" applyFont="1" applyAlignment="1" applyProtection="1">
      <alignment horizontal="center" vertical="center"/>
    </xf>
    <xf numFmtId="166" fontId="7" fillId="4" borderId="7" xfId="0" applyNumberFormat="1" applyFont="1" applyFill="1" applyBorder="1" applyAlignment="1">
      <alignment horizontal="center" vertical="center"/>
    </xf>
    <xf numFmtId="176" fontId="3" fillId="6" borderId="4" xfId="0" applyNumberFormat="1" applyFont="1" applyFill="1" applyBorder="1" applyAlignment="1">
      <alignment horizontal="center" vertical="center"/>
    </xf>
    <xf numFmtId="177" fontId="3" fillId="6" borderId="4" xfId="0" applyNumberFormat="1" applyFont="1" applyFill="1" applyBorder="1" applyAlignment="1">
      <alignment horizontal="center" vertical="center"/>
    </xf>
    <xf numFmtId="178" fontId="3" fillId="6" borderId="0" xfId="0" applyNumberFormat="1" applyFont="1" applyFill="1" applyAlignment="1">
      <alignment horizontal="center" vertical="center"/>
    </xf>
    <xf numFmtId="179" fontId="8" fillId="6" borderId="0" xfId="0" applyNumberFormat="1" applyFont="1" applyFill="1" applyAlignment="1">
      <alignment horizontal="center" vertical="center"/>
    </xf>
    <xf numFmtId="181" fontId="3" fillId="0" borderId="0" xfId="0" applyNumberFormat="1" applyFont="1" applyAlignment="1">
      <alignment horizontal="center" vertical="center"/>
    </xf>
    <xf numFmtId="0" fontId="3" fillId="0" borderId="0" xfId="0" applyFont="1" applyAlignment="1">
      <alignment horizontal="center" vertical="center"/>
    </xf>
    <xf numFmtId="0" fontId="37" fillId="0" borderId="0" xfId="0" applyFont="1" applyAlignment="1">
      <alignment horizontal="center" vertical="center"/>
    </xf>
    <xf numFmtId="165" fontId="3" fillId="0" borderId="7" xfId="0" applyNumberFormat="1" applyFont="1" applyBorder="1" applyAlignment="1">
      <alignment horizontal="center" vertical="center"/>
    </xf>
    <xf numFmtId="217" fontId="6" fillId="0" borderId="7" xfId="0" applyNumberFormat="1" applyFont="1" applyBorder="1" applyAlignment="1">
      <alignment vertical="center"/>
    </xf>
    <xf numFmtId="0" fontId="38" fillId="0" borderId="0" xfId="0" applyFont="1" applyAlignment="1">
      <alignment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3" fillId="0" borderId="0" xfId="0" applyFont="1" applyAlignment="1">
      <alignment horizontal="center" vertical="center"/>
    </xf>
    <xf numFmtId="0" fontId="47" fillId="0" borderId="0" xfId="0" applyFont="1" applyAlignment="1">
      <alignment horizontal="center"/>
    </xf>
    <xf numFmtId="0" fontId="48" fillId="0" borderId="0" xfId="0" applyFont="1"/>
    <xf numFmtId="10" fontId="9" fillId="3" borderId="15" xfId="0" applyNumberFormat="1" applyFont="1" applyFill="1" applyBorder="1" applyAlignment="1">
      <alignment horizontal="center" vertical="center"/>
    </xf>
    <xf numFmtId="222" fontId="3" fillId="0" borderId="7" xfId="0" applyNumberFormat="1"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165" fontId="3" fillId="0" borderId="0" xfId="0" applyNumberFormat="1" applyFont="1" applyAlignment="1">
      <alignment vertical="center"/>
    </xf>
    <xf numFmtId="10" fontId="3" fillId="0" borderId="0" xfId="1" applyNumberFormat="1" applyFont="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wrapText="1"/>
    </xf>
    <xf numFmtId="10" fontId="18" fillId="4" borderId="2" xfId="1" applyNumberFormat="1" applyFont="1" applyFill="1" applyBorder="1" applyAlignment="1" applyProtection="1">
      <alignment horizontal="center" vertical="center"/>
    </xf>
    <xf numFmtId="0" fontId="6" fillId="0" borderId="0" xfId="0" applyFont="1" applyAlignment="1">
      <alignment vertical="center"/>
    </xf>
    <xf numFmtId="0" fontId="3" fillId="0" borderId="0" xfId="0" applyFont="1" applyAlignment="1">
      <alignment vertical="center" wrapText="1"/>
    </xf>
    <xf numFmtId="225" fontId="5" fillId="3" borderId="2" xfId="0" applyNumberFormat="1" applyFont="1" applyFill="1" applyBorder="1" applyAlignment="1" applyProtection="1">
      <alignment horizontal="center" vertical="center" wrapText="1"/>
      <protection locked="0"/>
    </xf>
    <xf numFmtId="225" fontId="5" fillId="4" borderId="2" xfId="0" applyNumberFormat="1" applyFont="1" applyFill="1" applyBorder="1" applyAlignment="1" applyProtection="1">
      <alignment horizontal="center" vertical="center" wrapText="1"/>
      <protection locked="0"/>
    </xf>
    <xf numFmtId="0" fontId="7" fillId="3" borderId="3" xfId="0" applyFont="1" applyFill="1" applyBorder="1" applyAlignment="1">
      <alignment horizontal="center" vertical="center"/>
    </xf>
    <xf numFmtId="171" fontId="5" fillId="3" borderId="2" xfId="0" applyNumberFormat="1" applyFont="1" applyFill="1" applyBorder="1" applyAlignment="1" applyProtection="1">
      <alignment horizontal="center" vertical="center" wrapText="1"/>
      <protection locked="0"/>
    </xf>
    <xf numFmtId="226" fontId="18" fillId="3" borderId="2" xfId="0" applyNumberFormat="1" applyFont="1" applyFill="1" applyBorder="1" applyAlignment="1">
      <alignment horizontal="center" vertical="center"/>
    </xf>
    <xf numFmtId="226" fontId="18" fillId="4" borderId="2" xfId="0" applyNumberFormat="1" applyFont="1" applyFill="1" applyBorder="1" applyAlignment="1">
      <alignment horizontal="center" vertical="center"/>
    </xf>
    <xf numFmtId="0" fontId="7" fillId="4" borderId="2" xfId="0" applyFont="1" applyFill="1" applyBorder="1" applyAlignment="1">
      <alignment horizontal="center" vertical="center"/>
    </xf>
    <xf numFmtId="0" fontId="27" fillId="2" borderId="6" xfId="0" applyFont="1" applyFill="1" applyBorder="1" applyAlignment="1">
      <alignment horizontal="center" vertical="center"/>
    </xf>
    <xf numFmtId="0" fontId="7" fillId="0" borderId="0" xfId="0" applyFont="1" applyBorder="1" applyAlignment="1">
      <alignment horizontal="center" vertical="center"/>
    </xf>
    <xf numFmtId="0" fontId="27" fillId="2" borderId="12" xfId="0" applyFont="1" applyFill="1" applyBorder="1" applyAlignment="1">
      <alignment vertical="center"/>
    </xf>
    <xf numFmtId="0" fontId="30" fillId="0" borderId="0" xfId="0" applyFont="1" applyAlignment="1">
      <alignment horizontal="center" vertical="center"/>
    </xf>
    <xf numFmtId="10" fontId="8" fillId="3" borderId="7" xfId="0" applyNumberFormat="1" applyFont="1" applyFill="1" applyBorder="1" applyAlignment="1" applyProtection="1">
      <alignment horizontal="center" vertical="center"/>
      <protection locked="0"/>
    </xf>
    <xf numFmtId="181" fontId="3" fillId="4" borderId="7" xfId="0" applyNumberFormat="1" applyFont="1" applyFill="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227" fontId="6" fillId="4" borderId="7" xfId="0" applyNumberFormat="1" applyFont="1" applyFill="1"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10" fontId="3" fillId="0" borderId="6" xfId="1" applyNumberFormat="1" applyFont="1" applyBorder="1" applyAlignment="1">
      <alignment horizontal="center" vertical="center"/>
    </xf>
    <xf numFmtId="165" fontId="3" fillId="4" borderId="2" xfId="0" applyNumberFormat="1" applyFont="1" applyFill="1" applyBorder="1" applyAlignment="1">
      <alignment horizontal="center" vertical="center"/>
    </xf>
    <xf numFmtId="165" fontId="3" fillId="3" borderId="2" xfId="0" applyNumberFormat="1" applyFont="1" applyFill="1" applyBorder="1" applyAlignment="1">
      <alignment horizontal="center" vertical="center"/>
    </xf>
    <xf numFmtId="0" fontId="7" fillId="4" borderId="18" xfId="0" applyFont="1" applyFill="1" applyBorder="1" applyAlignment="1">
      <alignment horizontal="center" vertical="center"/>
    </xf>
    <xf numFmtId="10" fontId="3" fillId="0" borderId="9" xfId="1" applyNumberFormat="1" applyFont="1" applyBorder="1" applyAlignment="1">
      <alignment horizontal="center" vertical="center"/>
    </xf>
    <xf numFmtId="10" fontId="3" fillId="0" borderId="0" xfId="1" applyNumberFormat="1" applyFont="1" applyBorder="1" applyAlignment="1">
      <alignment horizontal="center" vertical="center"/>
    </xf>
    <xf numFmtId="165" fontId="3" fillId="4" borderId="13" xfId="0" applyNumberFormat="1" applyFont="1" applyFill="1" applyBorder="1" applyAlignment="1">
      <alignment horizontal="center" vertical="center"/>
    </xf>
    <xf numFmtId="165" fontId="3" fillId="4" borderId="2" xfId="0" applyNumberFormat="1" applyFont="1" applyFill="1" applyBorder="1" applyAlignment="1">
      <alignment horizontal="right" vertical="center"/>
    </xf>
    <xf numFmtId="165" fontId="3" fillId="0" borderId="0" xfId="0" applyNumberFormat="1" applyFont="1" applyAlignment="1">
      <alignment horizontal="center" vertical="center"/>
    </xf>
    <xf numFmtId="171" fontId="5" fillId="4" borderId="2" xfId="0" applyNumberFormat="1" applyFont="1" applyFill="1" applyBorder="1" applyAlignment="1" applyProtection="1">
      <alignment horizontal="center" vertical="center" wrapText="1"/>
      <protection locked="0"/>
    </xf>
    <xf numFmtId="165" fontId="7" fillId="0" borderId="0" xfId="0" applyNumberFormat="1" applyFont="1" applyAlignment="1">
      <alignment vertical="center"/>
    </xf>
    <xf numFmtId="228" fontId="7" fillId="0" borderId="7" xfId="0" applyNumberFormat="1" applyFont="1" applyBorder="1" applyAlignment="1">
      <alignment horizontal="center" vertical="center"/>
    </xf>
    <xf numFmtId="228" fontId="7" fillId="4" borderId="7" xfId="0" applyNumberFormat="1" applyFont="1" applyFill="1" applyBorder="1" applyAlignment="1">
      <alignment horizontal="center" vertical="center"/>
    </xf>
    <xf numFmtId="0" fontId="53" fillId="2" borderId="0" xfId="0" applyFont="1" applyFill="1" applyAlignment="1">
      <alignment horizontal="center" vertical="center"/>
    </xf>
    <xf numFmtId="0" fontId="19" fillId="8" borderId="22" xfId="0" applyFont="1" applyFill="1" applyBorder="1" applyAlignment="1">
      <alignment horizontal="center" vertical="center"/>
    </xf>
    <xf numFmtId="9" fontId="7" fillId="3" borderId="2" xfId="0" applyNumberFormat="1" applyFont="1" applyFill="1" applyBorder="1" applyAlignment="1">
      <alignment horizontal="center" vertical="center"/>
    </xf>
    <xf numFmtId="0" fontId="19" fillId="8" borderId="23" xfId="0" applyFont="1" applyFill="1" applyBorder="1" applyAlignment="1">
      <alignment horizontal="center" vertical="center"/>
    </xf>
    <xf numFmtId="194" fontId="5" fillId="7" borderId="2" xfId="0" applyNumberFormat="1" applyFont="1" applyFill="1" applyBorder="1" applyAlignment="1">
      <alignment horizontal="center" vertical="center"/>
    </xf>
    <xf numFmtId="194" fontId="7" fillId="7" borderId="2" xfId="0" applyNumberFormat="1" applyFont="1" applyFill="1" applyBorder="1" applyAlignment="1">
      <alignment horizontal="center" vertical="center"/>
    </xf>
    <xf numFmtId="228" fontId="5" fillId="0" borderId="18" xfId="0" applyNumberFormat="1" applyFont="1" applyBorder="1" applyAlignment="1">
      <alignment horizontal="center" vertical="center"/>
    </xf>
    <xf numFmtId="228" fontId="5" fillId="4" borderId="18" xfId="0" applyNumberFormat="1" applyFont="1" applyFill="1" applyBorder="1" applyAlignment="1">
      <alignment horizontal="center" vertical="center"/>
    </xf>
    <xf numFmtId="228" fontId="18" fillId="8" borderId="24" xfId="0" applyNumberFormat="1" applyFont="1" applyFill="1" applyBorder="1" applyAlignment="1">
      <alignment horizontal="center" vertical="center"/>
    </xf>
    <xf numFmtId="194" fontId="5" fillId="4" borderId="2" xfId="0" applyNumberFormat="1" applyFont="1" applyFill="1" applyBorder="1" applyAlignment="1">
      <alignment horizontal="center" vertical="center"/>
    </xf>
    <xf numFmtId="194" fontId="7" fillId="4" borderId="2" xfId="0" applyNumberFormat="1" applyFont="1" applyFill="1" applyBorder="1" applyAlignment="1">
      <alignment horizontal="center" vertical="center"/>
    </xf>
    <xf numFmtId="228" fontId="5" fillId="0" borderId="19" xfId="0" applyNumberFormat="1" applyFont="1" applyBorder="1" applyAlignment="1">
      <alignment horizontal="center" vertical="center"/>
    </xf>
    <xf numFmtId="228" fontId="7" fillId="4" borderId="19" xfId="0" applyNumberFormat="1" applyFont="1" applyFill="1" applyBorder="1" applyAlignment="1">
      <alignment horizontal="center" vertical="center"/>
    </xf>
    <xf numFmtId="228" fontId="19" fillId="8" borderId="25" xfId="0" applyNumberFormat="1" applyFont="1" applyFill="1" applyBorder="1" applyAlignment="1">
      <alignment horizontal="center" vertical="center"/>
    </xf>
    <xf numFmtId="228" fontId="5" fillId="0" borderId="14" xfId="0" applyNumberFormat="1" applyFont="1" applyBorder="1" applyAlignment="1">
      <alignment horizontal="center" vertical="center"/>
    </xf>
    <xf numFmtId="228" fontId="7" fillId="4" borderId="14" xfId="0" applyNumberFormat="1" applyFont="1" applyFill="1" applyBorder="1" applyAlignment="1">
      <alignment horizontal="center" vertical="center"/>
    </xf>
    <xf numFmtId="228" fontId="19" fillId="8" borderId="26" xfId="0" applyNumberFormat="1" applyFont="1" applyFill="1" applyBorder="1" applyAlignment="1">
      <alignment horizontal="center" vertical="center"/>
    </xf>
    <xf numFmtId="229" fontId="5" fillId="0" borderId="0" xfId="0" applyNumberFormat="1" applyFont="1" applyAlignment="1">
      <alignment horizontal="center" vertical="center"/>
    </xf>
    <xf numFmtId="229" fontId="7" fillId="0" borderId="0" xfId="0" applyNumberFormat="1" applyFont="1" applyAlignment="1">
      <alignment horizontal="center" vertical="center"/>
    </xf>
    <xf numFmtId="228" fontId="5" fillId="0" borderId="2" xfId="0" applyNumberFormat="1" applyFont="1" applyBorder="1" applyAlignment="1">
      <alignment horizontal="center" vertical="center"/>
    </xf>
    <xf numFmtId="228" fontId="7" fillId="4" borderId="2" xfId="0" applyNumberFormat="1" applyFont="1" applyFill="1" applyBorder="1" applyAlignment="1">
      <alignment horizontal="center" vertical="center"/>
    </xf>
    <xf numFmtId="228" fontId="19" fillId="8" borderId="27" xfId="0" applyNumberFormat="1" applyFont="1" applyFill="1" applyBorder="1" applyAlignment="1">
      <alignment horizontal="center" vertical="center"/>
    </xf>
    <xf numFmtId="229" fontId="5" fillId="0" borderId="0" xfId="0" applyNumberFormat="1" applyFont="1" applyAlignment="1">
      <alignment vertical="center"/>
    </xf>
    <xf numFmtId="0" fontId="19" fillId="0" borderId="0" xfId="0" applyFont="1" applyAlignment="1">
      <alignment horizontal="center" vertical="center"/>
    </xf>
    <xf numFmtId="0" fontId="7" fillId="0" borderId="7" xfId="0" applyFont="1" applyBorder="1" applyAlignment="1">
      <alignment horizontal="center" vertical="center"/>
    </xf>
    <xf numFmtId="230" fontId="7" fillId="0" borderId="7" xfId="1" applyNumberFormat="1" applyFont="1" applyBorder="1" applyAlignment="1">
      <alignment horizontal="center" vertical="center"/>
    </xf>
    <xf numFmtId="228" fontId="7" fillId="0" borderId="7" xfId="0" applyNumberFormat="1" applyFont="1" applyBorder="1" applyAlignment="1">
      <alignment vertical="center"/>
    </xf>
    <xf numFmtId="231" fontId="7" fillId="0" borderId="7" xfId="1" applyNumberFormat="1" applyFont="1" applyBorder="1" applyAlignment="1">
      <alignment horizontal="center" vertical="center"/>
    </xf>
    <xf numFmtId="228" fontId="7" fillId="0" borderId="0" xfId="0" applyNumberFormat="1" applyFont="1" applyAlignment="1">
      <alignment vertical="center"/>
    </xf>
    <xf numFmtId="10" fontId="7" fillId="4" borderId="7" xfId="0" applyNumberFormat="1" applyFont="1" applyFill="1" applyBorder="1" applyAlignment="1">
      <alignment horizontal="center" vertical="center"/>
    </xf>
    <xf numFmtId="228" fontId="7" fillId="4" borderId="7" xfId="0" applyNumberFormat="1" applyFont="1" applyFill="1" applyBorder="1" applyAlignment="1">
      <alignment vertical="center"/>
    </xf>
    <xf numFmtId="228" fontId="5" fillId="4" borderId="7" xfId="0" applyNumberFormat="1" applyFont="1" applyFill="1" applyBorder="1" applyAlignment="1">
      <alignment vertical="center"/>
    </xf>
    <xf numFmtId="0" fontId="19" fillId="0" borderId="0" xfId="0" applyFont="1" applyAlignment="1">
      <alignment vertical="center"/>
    </xf>
    <xf numFmtId="0" fontId="4" fillId="0" borderId="0" xfId="0" applyFont="1" applyAlignment="1">
      <alignment vertical="center"/>
    </xf>
    <xf numFmtId="165" fontId="5" fillId="4" borderId="15" xfId="0" applyNumberFormat="1" applyFont="1" applyFill="1" applyBorder="1" applyAlignment="1">
      <alignment horizontal="center" vertical="center"/>
    </xf>
    <xf numFmtId="0" fontId="5" fillId="0" borderId="3" xfId="0" applyFont="1" applyBorder="1" applyAlignment="1">
      <alignment horizontal="center" vertical="center"/>
    </xf>
    <xf numFmtId="165" fontId="7" fillId="7" borderId="2" xfId="0" applyNumberFormat="1" applyFont="1" applyFill="1" applyBorder="1" applyAlignment="1">
      <alignment horizontal="center" vertical="center"/>
    </xf>
    <xf numFmtId="0" fontId="5" fillId="3" borderId="3" xfId="0" applyFont="1" applyFill="1" applyBorder="1" applyAlignment="1">
      <alignment horizontal="center" vertical="center"/>
    </xf>
    <xf numFmtId="234" fontId="5" fillId="7" borderId="2" xfId="0" applyNumberFormat="1" applyFont="1" applyFill="1" applyBorder="1" applyAlignment="1">
      <alignment horizontal="center" vertical="center"/>
    </xf>
    <xf numFmtId="234" fontId="5" fillId="0" borderId="0" xfId="0" applyNumberFormat="1" applyFont="1" applyAlignment="1">
      <alignment horizontal="center" vertical="center"/>
    </xf>
    <xf numFmtId="206" fontId="7" fillId="4" borderId="7" xfId="0" applyNumberFormat="1" applyFont="1" applyFill="1" applyBorder="1" applyAlignment="1">
      <alignment horizontal="center" vertical="center"/>
    </xf>
    <xf numFmtId="206" fontId="7" fillId="0" borderId="7" xfId="0" applyNumberFormat="1" applyFont="1" applyBorder="1" applyAlignment="1">
      <alignment horizontal="center" vertical="center"/>
    </xf>
    <xf numFmtId="0" fontId="18" fillId="0" borderId="0" xfId="0" applyFont="1" applyAlignment="1">
      <alignment horizontal="center" vertical="center"/>
    </xf>
    <xf numFmtId="0" fontId="19" fillId="4" borderId="7" xfId="0" applyFont="1" applyFill="1" applyBorder="1" applyAlignment="1">
      <alignment horizontal="center" vertical="center"/>
    </xf>
    <xf numFmtId="235" fontId="5" fillId="0" borderId="14" xfId="0" applyNumberFormat="1" applyFont="1" applyBorder="1" applyAlignment="1">
      <alignment horizontal="center" vertical="center" wrapText="1"/>
    </xf>
    <xf numFmtId="220" fontId="19" fillId="0" borderId="7" xfId="0" applyNumberFormat="1" applyFont="1" applyBorder="1" applyAlignment="1">
      <alignment horizontal="center" vertical="center"/>
    </xf>
    <xf numFmtId="166" fontId="5" fillId="5" borderId="7" xfId="1" applyNumberFormat="1" applyFont="1" applyFill="1" applyBorder="1" applyAlignment="1" applyProtection="1">
      <alignment horizontal="center" vertical="center"/>
    </xf>
    <xf numFmtId="166" fontId="7" fillId="4" borderId="15" xfId="1" applyNumberFormat="1" applyFont="1" applyFill="1" applyBorder="1" applyAlignment="1" applyProtection="1">
      <alignment horizontal="center" vertical="center"/>
    </xf>
    <xf numFmtId="220" fontId="5" fillId="5" borderId="7" xfId="1" applyNumberFormat="1" applyFont="1" applyFill="1" applyBorder="1" applyAlignment="1" applyProtection="1">
      <alignment horizontal="center" vertical="center"/>
    </xf>
    <xf numFmtId="220" fontId="7" fillId="4" borderId="15" xfId="1" applyNumberFormat="1" applyFont="1" applyFill="1" applyBorder="1" applyAlignment="1" applyProtection="1">
      <alignment horizontal="center" vertical="center"/>
    </xf>
    <xf numFmtId="237" fontId="20" fillId="3" borderId="19" xfId="0" applyNumberFormat="1" applyFont="1" applyFill="1" applyBorder="1" applyAlignment="1">
      <alignment horizontal="center" vertical="center"/>
    </xf>
    <xf numFmtId="237" fontId="20" fillId="3" borderId="18" xfId="0" applyNumberFormat="1" applyFont="1" applyFill="1" applyBorder="1" applyAlignment="1">
      <alignment horizontal="center" vertical="center"/>
    </xf>
    <xf numFmtId="238" fontId="20" fillId="3" borderId="14" xfId="0" applyNumberFormat="1" applyFont="1" applyFill="1" applyBorder="1" applyAlignment="1">
      <alignment horizontal="center" vertical="center"/>
    </xf>
    <xf numFmtId="165" fontId="5" fillId="0" borderId="2" xfId="0" applyNumberFormat="1" applyFont="1" applyBorder="1" applyAlignment="1">
      <alignment horizontal="center" vertical="center"/>
    </xf>
    <xf numFmtId="0" fontId="18" fillId="0" borderId="13" xfId="0" applyFont="1" applyBorder="1" applyAlignment="1">
      <alignment horizontal="center" vertical="center" wrapText="1"/>
    </xf>
    <xf numFmtId="184" fontId="20" fillId="3" borderId="2" xfId="0" applyNumberFormat="1" applyFont="1" applyFill="1" applyBorder="1" applyAlignment="1">
      <alignment horizontal="center" vertical="center"/>
    </xf>
    <xf numFmtId="184" fontId="20" fillId="4" borderId="2" xfId="0" applyNumberFormat="1" applyFont="1" applyFill="1" applyBorder="1" applyAlignment="1">
      <alignment horizontal="center" vertical="center"/>
    </xf>
    <xf numFmtId="165" fontId="20" fillId="0" borderId="0" xfId="0" applyNumberFormat="1" applyFont="1" applyAlignment="1">
      <alignment horizontal="center" vertical="center"/>
    </xf>
    <xf numFmtId="220" fontId="20" fillId="0" borderId="0" xfId="1" applyNumberFormat="1" applyFont="1" applyAlignment="1" applyProtection="1">
      <alignment horizontal="center" vertical="center"/>
    </xf>
    <xf numFmtId="226" fontId="20" fillId="3" borderId="2" xfId="0" applyNumberFormat="1" applyFont="1" applyFill="1" applyBorder="1" applyAlignment="1">
      <alignment horizontal="center" vertical="center"/>
    </xf>
    <xf numFmtId="226" fontId="20" fillId="4" borderId="2" xfId="0" applyNumberFormat="1" applyFont="1" applyFill="1" applyBorder="1" applyAlignment="1">
      <alignment horizontal="center" vertical="center"/>
    </xf>
    <xf numFmtId="166" fontId="20" fillId="0" borderId="0" xfId="1" applyNumberFormat="1" applyFont="1" applyAlignment="1" applyProtection="1">
      <alignment horizontal="center" vertical="center"/>
    </xf>
    <xf numFmtId="240" fontId="7" fillId="4" borderId="7" xfId="0" applyNumberFormat="1" applyFont="1" applyFill="1" applyBorder="1" applyAlignment="1">
      <alignment horizontal="center" vertical="center"/>
    </xf>
    <xf numFmtId="10" fontId="19" fillId="3" borderId="2" xfId="0" applyNumberFormat="1" applyFont="1" applyFill="1" applyBorder="1" applyAlignment="1" applyProtection="1">
      <alignment horizontal="center" vertical="center"/>
      <protection locked="0"/>
    </xf>
    <xf numFmtId="9" fontId="19" fillId="4" borderId="2" xfId="0" applyNumberFormat="1" applyFont="1" applyFill="1" applyBorder="1" applyAlignment="1">
      <alignment horizontal="center" vertical="center"/>
    </xf>
    <xf numFmtId="228" fontId="18" fillId="0" borderId="2" xfId="0" applyNumberFormat="1" applyFont="1" applyBorder="1" applyAlignment="1">
      <alignment horizontal="center" vertical="center"/>
    </xf>
    <xf numFmtId="228" fontId="5" fillId="0" borderId="2" xfId="0" applyNumberFormat="1" applyFont="1" applyBorder="1" applyAlignment="1">
      <alignment horizontal="right" vertical="center"/>
    </xf>
    <xf numFmtId="0" fontId="7" fillId="0" borderId="0" xfId="0" applyFont="1" applyAlignment="1">
      <alignment horizontal="center" vertical="center"/>
    </xf>
    <xf numFmtId="0" fontId="5" fillId="0" borderId="0" xfId="0" applyFont="1" applyAlignment="1">
      <alignment horizontal="center" vertical="center"/>
    </xf>
    <xf numFmtId="0" fontId="7" fillId="4" borderId="7" xfId="0" applyFont="1" applyFill="1" applyBorder="1" applyAlignment="1">
      <alignment horizontal="center" vertical="center"/>
    </xf>
    <xf numFmtId="241" fontId="5" fillId="0" borderId="0" xfId="0" applyNumberFormat="1" applyFont="1" applyAlignment="1">
      <alignment horizontal="center"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27" fillId="2" borderId="11" xfId="0" applyFont="1" applyFill="1" applyBorder="1" applyAlignment="1">
      <alignment horizontal="center" vertical="center"/>
    </xf>
    <xf numFmtId="0" fontId="27" fillId="2" borderId="0"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5" xfId="0" applyFont="1" applyFill="1" applyBorder="1" applyAlignment="1">
      <alignment horizontal="right" vertical="center"/>
    </xf>
    <xf numFmtId="0" fontId="27" fillId="2" borderId="6" xfId="0" applyFont="1" applyFill="1" applyBorder="1" applyAlignment="1">
      <alignment horizontal="right"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223" fontId="6" fillId="3" borderId="8" xfId="0" applyNumberFormat="1" applyFont="1" applyFill="1" applyBorder="1" applyAlignment="1">
      <alignment horizontal="center" vertical="center"/>
    </xf>
    <xf numFmtId="223" fontId="6" fillId="3" borderId="5" xfId="0" applyNumberFormat="1" applyFont="1" applyFill="1" applyBorder="1" applyAlignment="1">
      <alignment horizontal="center" vertical="center"/>
    </xf>
    <xf numFmtId="224" fontId="6" fillId="4" borderId="8" xfId="0" applyNumberFormat="1" applyFont="1" applyFill="1" applyBorder="1" applyAlignment="1">
      <alignment horizontal="center" vertical="center"/>
    </xf>
    <xf numFmtId="224" fontId="6" fillId="4" borderId="10" xfId="0" applyNumberFormat="1" applyFont="1" applyFill="1" applyBorder="1" applyAlignment="1">
      <alignment horizontal="center" vertical="center"/>
    </xf>
    <xf numFmtId="224" fontId="6" fillId="4" borderId="5" xfId="0" applyNumberFormat="1" applyFont="1" applyFill="1" applyBorder="1" applyAlignment="1">
      <alignment horizontal="center" vertical="center"/>
    </xf>
    <xf numFmtId="224" fontId="6" fillId="4" borderId="12" xfId="0" applyNumberFormat="1" applyFont="1" applyFill="1" applyBorder="1" applyAlignment="1">
      <alignment horizontal="center" vertical="center"/>
    </xf>
    <xf numFmtId="0" fontId="4" fillId="0" borderId="0" xfId="0" applyFont="1" applyAlignment="1">
      <alignment horizontal="center" vertical="center"/>
    </xf>
    <xf numFmtId="180" fontId="6" fillId="0" borderId="0" xfId="0" applyNumberFormat="1" applyFont="1" applyAlignment="1">
      <alignment horizontal="center" vertical="center"/>
    </xf>
    <xf numFmtId="0" fontId="3" fillId="0" borderId="0" xfId="0" applyFont="1" applyAlignment="1">
      <alignment horizontal="center" vertical="center"/>
    </xf>
    <xf numFmtId="182" fontId="27" fillId="2" borderId="8" xfId="0" applyNumberFormat="1" applyFont="1" applyFill="1" applyBorder="1" applyAlignment="1">
      <alignment horizontal="right" vertical="center"/>
    </xf>
    <xf numFmtId="182" fontId="27" fillId="2" borderId="9" xfId="0" applyNumberFormat="1" applyFont="1" applyFill="1" applyBorder="1" applyAlignment="1">
      <alignment horizontal="right" vertical="center"/>
    </xf>
    <xf numFmtId="0" fontId="27" fillId="2" borderId="9" xfId="0" applyFont="1" applyFill="1" applyBorder="1" applyAlignment="1">
      <alignment horizontal="left" vertical="center"/>
    </xf>
    <xf numFmtId="0" fontId="27" fillId="2" borderId="10" xfId="0" applyFont="1" applyFill="1" applyBorder="1" applyAlignment="1">
      <alignment horizontal="left" vertical="center"/>
    </xf>
    <xf numFmtId="223" fontId="6" fillId="3" borderId="10" xfId="0" applyNumberFormat="1" applyFont="1" applyFill="1" applyBorder="1" applyAlignment="1">
      <alignment horizontal="center" vertical="center"/>
    </xf>
    <xf numFmtId="223" fontId="6" fillId="3" borderId="12" xfId="0" applyNumberFormat="1"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2" xfId="0" applyFont="1" applyFill="1" applyBorder="1" applyAlignment="1">
      <alignment horizontal="center" vertical="center"/>
    </xf>
    <xf numFmtId="0" fontId="6" fillId="0" borderId="0" xfId="0" applyFont="1" applyAlignment="1">
      <alignment horizontal="center" vertical="center"/>
    </xf>
    <xf numFmtId="165" fontId="3" fillId="0" borderId="0" xfId="0" applyNumberFormat="1" applyFont="1" applyAlignment="1">
      <alignment horizontal="center" vertical="center"/>
    </xf>
    <xf numFmtId="0" fontId="5" fillId="4" borderId="3"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0" borderId="0" xfId="0" applyFont="1" applyAlignment="1">
      <alignment horizontal="center" vertical="center"/>
    </xf>
    <xf numFmtId="0" fontId="32" fillId="3" borderId="18"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1" fillId="3" borderId="3"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13" xfId="0" applyFont="1" applyFill="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6" fillId="4" borderId="11" xfId="0" applyFont="1" applyFill="1" applyBorder="1" applyAlignment="1">
      <alignment horizontal="center" vertical="center"/>
    </xf>
    <xf numFmtId="0" fontId="6" fillId="4" borderId="0" xfId="0" applyFont="1" applyFill="1" applyAlignment="1">
      <alignment horizontal="center" vertical="center"/>
    </xf>
    <xf numFmtId="0" fontId="6" fillId="4" borderId="1" xfId="0" applyFont="1" applyFill="1" applyBorder="1" applyAlignment="1">
      <alignment horizontal="center" vertical="center"/>
    </xf>
    <xf numFmtId="174" fontId="6" fillId="6" borderId="3" xfId="0" applyNumberFormat="1" applyFont="1" applyFill="1" applyBorder="1" applyAlignment="1">
      <alignment horizontal="right" vertical="center"/>
    </xf>
    <xf numFmtId="174" fontId="6" fillId="6" borderId="4" xfId="0" applyNumberFormat="1" applyFont="1" applyFill="1" applyBorder="1" applyAlignment="1">
      <alignment horizontal="right" vertical="center"/>
    </xf>
    <xf numFmtId="175" fontId="3" fillId="6" borderId="4" xfId="0" applyNumberFormat="1" applyFont="1" applyFill="1" applyBorder="1" applyAlignment="1">
      <alignment horizontal="center" vertical="center"/>
    </xf>
    <xf numFmtId="172" fontId="19" fillId="3" borderId="3" xfId="0" applyNumberFormat="1" applyFont="1" applyFill="1" applyBorder="1" applyAlignment="1" applyProtection="1">
      <alignment horizontal="center" vertical="center"/>
      <protection locked="0"/>
    </xf>
    <xf numFmtId="172" fontId="19" fillId="3" borderId="13" xfId="0" applyNumberFormat="1" applyFont="1" applyFill="1" applyBorder="1" applyAlignment="1" applyProtection="1">
      <alignment horizontal="center" vertical="center"/>
      <protection locked="0"/>
    </xf>
    <xf numFmtId="219" fontId="18" fillId="0" borderId="0" xfId="0" applyNumberFormat="1" applyFont="1" applyAlignment="1">
      <alignment horizontal="center" vertical="center" wrapText="1"/>
    </xf>
    <xf numFmtId="0" fontId="15" fillId="2" borderId="0" xfId="0" applyFont="1" applyFill="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18" fillId="0" borderId="0" xfId="0" applyFont="1" applyAlignment="1">
      <alignment horizontal="center" vertical="center"/>
    </xf>
    <xf numFmtId="0" fontId="5" fillId="0" borderId="0" xfId="0" applyFont="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204" fontId="18" fillId="5" borderId="16" xfId="0" applyNumberFormat="1" applyFont="1" applyFill="1" applyBorder="1" applyAlignment="1">
      <alignment horizontal="center" vertical="center"/>
    </xf>
    <xf numFmtId="204" fontId="18" fillId="5" borderId="7" xfId="0" applyNumberFormat="1" applyFont="1" applyFill="1" applyBorder="1" applyAlignment="1">
      <alignment horizontal="center" vertical="center"/>
    </xf>
    <xf numFmtId="0" fontId="19" fillId="0" borderId="16" xfId="0" applyFont="1" applyBorder="1" applyAlignment="1">
      <alignment horizontal="center" vertical="center"/>
    </xf>
    <xf numFmtId="0" fontId="19" fillId="0" borderId="7" xfId="0" applyFont="1" applyBorder="1" applyAlignment="1">
      <alignment horizontal="center" vertical="center"/>
    </xf>
    <xf numFmtId="211" fontId="6" fillId="6" borderId="0" xfId="0" applyNumberFormat="1" applyFont="1" applyFill="1" applyAlignment="1">
      <alignment horizontal="right" vertical="center"/>
    </xf>
    <xf numFmtId="221" fontId="29" fillId="6" borderId="0" xfId="0" applyNumberFormat="1" applyFont="1" applyFill="1" applyAlignment="1">
      <alignment horizontal="left" vertical="center"/>
    </xf>
    <xf numFmtId="236" fontId="6" fillId="0" borderId="0" xfId="0" applyNumberFormat="1" applyFont="1" applyAlignment="1">
      <alignment horizontal="center" vertical="center"/>
    </xf>
    <xf numFmtId="215" fontId="29" fillId="6" borderId="4" xfId="0" applyNumberFormat="1" applyFont="1" applyFill="1" applyBorder="1" applyAlignment="1">
      <alignment horizontal="center" vertical="center"/>
    </xf>
    <xf numFmtId="207" fontId="6" fillId="6" borderId="4" xfId="0" applyNumberFormat="1" applyFont="1" applyFill="1" applyBorder="1" applyAlignment="1">
      <alignment horizontal="left" vertical="center"/>
    </xf>
    <xf numFmtId="207" fontId="6" fillId="6" borderId="13" xfId="0" applyNumberFormat="1" applyFont="1" applyFill="1" applyBorder="1" applyAlignment="1">
      <alignment horizontal="left" vertical="center"/>
    </xf>
    <xf numFmtId="167" fontId="18" fillId="0" borderId="0" xfId="0" applyNumberFormat="1" applyFont="1" applyBorder="1" applyAlignment="1">
      <alignment horizontal="right" vertical="center"/>
    </xf>
    <xf numFmtId="167" fontId="18" fillId="0" borderId="0" xfId="0" applyNumberFormat="1" applyFont="1" applyAlignment="1">
      <alignment horizontal="right" vertical="center"/>
    </xf>
    <xf numFmtId="0" fontId="18" fillId="0" borderId="0" xfId="0" applyFont="1" applyAlignment="1">
      <alignment horizontal="left" vertical="center"/>
    </xf>
    <xf numFmtId="0" fontId="3" fillId="4" borderId="11" xfId="0" applyFont="1" applyFill="1" applyBorder="1" applyAlignment="1">
      <alignment horizontal="center" vertical="center"/>
    </xf>
    <xf numFmtId="0" fontId="3" fillId="4" borderId="0" xfId="0" applyFont="1" applyFill="1" applyAlignment="1">
      <alignment horizontal="center" vertical="center"/>
    </xf>
    <xf numFmtId="0" fontId="3" fillId="4" borderId="1"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0" fontId="6" fillId="4" borderId="10" xfId="0" applyFont="1" applyFill="1" applyBorder="1" applyAlignment="1">
      <alignment horizontal="center" vertical="center"/>
    </xf>
    <xf numFmtId="0" fontId="30" fillId="0" borderId="0" xfId="0" applyFont="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horizontal="center" vertical="center"/>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165" fontId="19" fillId="0" borderId="3" xfId="0" applyNumberFormat="1" applyFont="1" applyBorder="1" applyAlignment="1">
      <alignment horizontal="center" vertical="center"/>
    </xf>
    <xf numFmtId="165" fontId="19" fillId="0" borderId="4" xfId="0" applyNumberFormat="1" applyFont="1" applyBorder="1" applyAlignment="1">
      <alignment horizontal="center" vertical="center"/>
    </xf>
    <xf numFmtId="0" fontId="5" fillId="0" borderId="0" xfId="0" applyFont="1" applyAlignment="1" applyProtection="1">
      <alignment horizontal="center" vertical="center" wrapText="1"/>
    </xf>
    <xf numFmtId="0" fontId="32" fillId="0" borderId="0" xfId="0" applyFont="1" applyAlignment="1" applyProtection="1">
      <alignment horizontal="center" vertical="center"/>
    </xf>
    <xf numFmtId="0" fontId="32" fillId="0" borderId="6" xfId="0" applyFont="1" applyBorder="1" applyAlignment="1" applyProtection="1">
      <alignment horizontal="center" vertical="center"/>
    </xf>
    <xf numFmtId="0" fontId="3" fillId="0" borderId="1" xfId="0" applyFont="1" applyBorder="1" applyAlignment="1">
      <alignment horizontal="center" vertical="center"/>
    </xf>
    <xf numFmtId="0" fontId="25" fillId="0" borderId="0" xfId="0" applyFont="1" applyAlignment="1">
      <alignment horizontal="center" vertical="center"/>
    </xf>
    <xf numFmtId="205" fontId="6" fillId="6" borderId="0" xfId="0" applyNumberFormat="1" applyFont="1" applyFill="1" applyAlignment="1">
      <alignment horizontal="right" vertical="center"/>
    </xf>
    <xf numFmtId="239" fontId="29" fillId="6" borderId="0" xfId="0" applyNumberFormat="1" applyFont="1" applyFill="1" applyAlignment="1">
      <alignment horizontal="left" vertical="center"/>
    </xf>
    <xf numFmtId="0" fontId="7" fillId="0" borderId="0" xfId="0" applyFont="1" applyAlignment="1">
      <alignment horizontal="left" vertical="center"/>
    </xf>
    <xf numFmtId="0" fontId="7" fillId="4" borderId="3" xfId="0" applyFont="1" applyFill="1" applyBorder="1" applyAlignment="1">
      <alignment horizontal="center" vertical="center"/>
    </xf>
    <xf numFmtId="0" fontId="7" fillId="4" borderId="13" xfId="0" applyFont="1" applyFill="1" applyBorder="1" applyAlignment="1">
      <alignment horizontal="center" vertical="center"/>
    </xf>
    <xf numFmtId="0" fontId="26" fillId="0" borderId="0" xfId="0" applyFont="1" applyAlignment="1">
      <alignment horizontal="center" vertical="center"/>
    </xf>
    <xf numFmtId="0" fontId="5" fillId="0" borderId="11" xfId="0" applyFont="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31" fillId="0" borderId="0" xfId="0" applyFont="1" applyAlignment="1">
      <alignment horizontal="center" vertical="center"/>
    </xf>
    <xf numFmtId="0" fontId="3" fillId="0" borderId="0" xfId="0" applyFont="1" applyAlignment="1" applyProtection="1">
      <alignment horizontal="center" vertical="center"/>
    </xf>
    <xf numFmtId="165" fontId="3" fillId="0" borderId="9"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3" fillId="0" borderId="5" xfId="0" applyNumberFormat="1" applyFont="1" applyBorder="1" applyAlignment="1">
      <alignment horizontal="center" vertical="center"/>
    </xf>
    <xf numFmtId="165" fontId="3" fillId="0" borderId="6" xfId="0" applyNumberFormat="1"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223" fontId="6" fillId="3" borderId="9" xfId="0" applyNumberFormat="1" applyFont="1" applyFill="1" applyBorder="1" applyAlignment="1">
      <alignment horizontal="center" vertical="center"/>
    </xf>
    <xf numFmtId="223" fontId="6" fillId="3" borderId="6" xfId="0" applyNumberFormat="1" applyFont="1" applyFill="1" applyBorder="1" applyAlignment="1">
      <alignment horizontal="center" vertical="center"/>
    </xf>
    <xf numFmtId="224" fontId="6" fillId="4" borderId="9" xfId="0" applyNumberFormat="1" applyFont="1" applyFill="1" applyBorder="1" applyAlignment="1">
      <alignment horizontal="center" vertical="center"/>
    </xf>
    <xf numFmtId="224" fontId="6" fillId="4" borderId="6" xfId="0" applyNumberFormat="1" applyFont="1" applyFill="1" applyBorder="1" applyAlignment="1">
      <alignment horizontal="center" vertical="center"/>
    </xf>
    <xf numFmtId="0" fontId="5" fillId="0" borderId="6" xfId="0" applyFont="1" applyBorder="1" applyAlignment="1">
      <alignment horizontal="center" vertical="center" wrapText="1"/>
    </xf>
    <xf numFmtId="0" fontId="51" fillId="0" borderId="0" xfId="0" applyFont="1" applyAlignment="1">
      <alignment horizontal="center" vertical="center"/>
    </xf>
    <xf numFmtId="0" fontId="5" fillId="0" borderId="6" xfId="0" applyFont="1" applyBorder="1" applyAlignment="1">
      <alignment horizontal="center" vertical="center"/>
    </xf>
    <xf numFmtId="0" fontId="6" fillId="3" borderId="18" xfId="0" applyFont="1" applyFill="1" applyBorder="1" applyAlignment="1">
      <alignment horizontal="center" vertical="center"/>
    </xf>
    <xf numFmtId="0" fontId="6" fillId="3" borderId="14" xfId="0" applyFont="1" applyFill="1" applyBorder="1" applyAlignment="1">
      <alignment horizontal="center" vertical="center"/>
    </xf>
    <xf numFmtId="0" fontId="3" fillId="0" borderId="0" xfId="0" applyFont="1" applyAlignment="1">
      <alignment horizontal="center" vertical="center" wrapText="1"/>
    </xf>
    <xf numFmtId="0" fontId="7" fillId="0" borderId="0" xfId="0" applyFont="1" applyBorder="1" applyAlignment="1">
      <alignment horizontal="center" vertical="center"/>
    </xf>
    <xf numFmtId="233" fontId="19" fillId="0" borderId="0" xfId="0" applyNumberFormat="1" applyFont="1" applyAlignment="1">
      <alignment horizontal="center" vertical="center"/>
    </xf>
    <xf numFmtId="0" fontId="4" fillId="0" borderId="0" xfId="0" applyFont="1" applyBorder="1" applyAlignment="1">
      <alignment horizontal="center" vertical="center"/>
    </xf>
    <xf numFmtId="0" fontId="7" fillId="4" borderId="7" xfId="0" applyFont="1" applyFill="1" applyBorder="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52" fillId="0" borderId="0" xfId="0" applyFont="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40" fillId="0" borderId="0" xfId="0" applyFont="1" applyAlignment="1">
      <alignment horizontal="center" vertical="center"/>
    </xf>
    <xf numFmtId="0" fontId="49" fillId="0" borderId="0" xfId="0" applyFont="1" applyAlignment="1">
      <alignment horizontal="center" vertical="center"/>
    </xf>
    <xf numFmtId="0" fontId="36" fillId="0" borderId="0" xfId="0" applyFont="1" applyAlignment="1">
      <alignment horizontal="left" vertical="center"/>
    </xf>
    <xf numFmtId="0" fontId="43" fillId="0" borderId="0" xfId="0" applyFont="1" applyAlignment="1">
      <alignment vertical="center" wrapText="1"/>
    </xf>
    <xf numFmtId="0" fontId="44" fillId="0" borderId="0" xfId="0" applyFont="1" applyAlignment="1">
      <alignment horizontal="center" vertical="center" wrapText="1"/>
    </xf>
    <xf numFmtId="0" fontId="46" fillId="0" borderId="0" xfId="0" applyFont="1" applyAlignment="1">
      <alignment horizontal="center"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50" fillId="0" borderId="0" xfId="2" applyAlignment="1">
      <alignment horizontal="center" vertical="center"/>
    </xf>
    <xf numFmtId="0" fontId="45" fillId="0" borderId="0" xfId="0" applyFont="1" applyAlignment="1">
      <alignment horizontal="center" vertical="center" wrapText="1"/>
    </xf>
    <xf numFmtId="0" fontId="39" fillId="0" borderId="0" xfId="0" applyFont="1" applyAlignment="1">
      <alignment horizontal="center" vertical="center"/>
    </xf>
    <xf numFmtId="0" fontId="41" fillId="0" borderId="0" xfId="0" applyFont="1" applyAlignment="1">
      <alignment horizontal="center" vertical="center"/>
    </xf>
    <xf numFmtId="0" fontId="35" fillId="0" borderId="0" xfId="0" applyFont="1" applyAlignment="1">
      <alignment horizontal="left" vertical="center"/>
    </xf>
    <xf numFmtId="206" fontId="5" fillId="3" borderId="2" xfId="0" applyNumberFormat="1" applyFont="1" applyFill="1" applyBorder="1" applyAlignment="1" applyProtection="1">
      <alignment horizontal="center" vertical="center"/>
      <protection locked="0"/>
    </xf>
    <xf numFmtId="232" fontId="5" fillId="3" borderId="2" xfId="0" applyNumberFormat="1" applyFont="1" applyFill="1" applyBorder="1" applyAlignment="1" applyProtection="1">
      <alignment horizontal="center" vertical="center"/>
      <protection locked="0"/>
    </xf>
  </cellXfs>
  <cellStyles count="3">
    <cellStyle name="Link" xfId="2" builtinId="8"/>
    <cellStyle name="Prozent" xfId="1" builtinId="5"/>
    <cellStyle name="Standard" xfId="0" builtinId="0"/>
  </cellStyles>
  <dxfs count="9">
    <dxf>
      <font>
        <b/>
        <i/>
      </font>
      <fill>
        <patternFill>
          <bgColor theme="9" tint="0.59996337778862885"/>
        </patternFill>
      </fill>
    </dxf>
    <dxf>
      <font>
        <b/>
        <i/>
      </font>
      <fill>
        <patternFill>
          <bgColor theme="9" tint="0.59996337778862885"/>
        </patternFill>
      </fill>
    </dxf>
    <dxf>
      <font>
        <b val="0"/>
        <i/>
      </font>
      <fill>
        <patternFill>
          <bgColor rgb="FFFFFF99"/>
        </patternFill>
      </fill>
    </dxf>
    <dxf>
      <font>
        <b/>
        <i/>
        <color rgb="FFC00000"/>
      </font>
    </dxf>
    <dxf>
      <font>
        <b/>
        <i/>
        <color rgb="FFC00000"/>
      </font>
    </dxf>
    <dxf>
      <font>
        <b/>
        <i/>
        <color rgb="FFC00000"/>
      </font>
    </dxf>
    <dxf>
      <font>
        <b/>
        <i/>
        <color rgb="FFC00000"/>
      </font>
    </dxf>
    <dxf>
      <font>
        <b/>
        <i/>
        <color rgb="FFC00000"/>
      </font>
    </dxf>
    <dxf>
      <font>
        <b/>
        <i/>
        <color rgb="FFC0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orf.at/"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200025</xdr:colOff>
      <xdr:row>2</xdr:row>
      <xdr:rowOff>9525</xdr:rowOff>
    </xdr:to>
    <xdr:sp macro="" textlink="">
      <xdr:nvSpPr>
        <xdr:cNvPr id="2" name="AutoShape 1" descr="zur ORF.at-Startseite">
          <a:hlinkClick xmlns:r="http://schemas.openxmlformats.org/officeDocument/2006/relationships" r:id="rId1"/>
          <a:extLst>
            <a:ext uri="{FF2B5EF4-FFF2-40B4-BE49-F238E27FC236}">
              <a16:creationId xmlns:a16="http://schemas.microsoft.com/office/drawing/2014/main" id="{8ABB9CA2-E0B8-4EDF-9937-100BB2EC43E6}"/>
            </a:ext>
          </a:extLst>
        </xdr:cNvPr>
        <xdr:cNvSpPr>
          <a:spLocks noChangeAspect="1" noChangeArrowheads="1"/>
        </xdr:cNvSpPr>
      </xdr:nvSpPr>
      <xdr:spPr bwMode="auto">
        <a:xfrm>
          <a:off x="0" y="0"/>
          <a:ext cx="9620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AT"/>
        </a:p>
      </xdr:txBody>
    </xdr:sp>
    <xdr:clientData/>
  </xdr:twoCellAnchor>
  <xdr:twoCellAnchor>
    <xdr:from>
      <xdr:col>0</xdr:col>
      <xdr:colOff>0</xdr:colOff>
      <xdr:row>8</xdr:row>
      <xdr:rowOff>66675</xdr:rowOff>
    </xdr:from>
    <xdr:to>
      <xdr:col>6</xdr:col>
      <xdr:colOff>790575</xdr:colOff>
      <xdr:row>15</xdr:row>
      <xdr:rowOff>0</xdr:rowOff>
    </xdr:to>
    <xdr:pic>
      <xdr:nvPicPr>
        <xdr:cNvPr id="3" name="Bild 2" descr="Grafik zu den Krankenständen in Österreich">
          <a:extLst>
            <a:ext uri="{FF2B5EF4-FFF2-40B4-BE49-F238E27FC236}">
              <a16:creationId xmlns:a16="http://schemas.microsoft.com/office/drawing/2014/main" id="{35B9F7C6-77B0-406F-848B-739CA1F336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24225"/>
          <a:ext cx="7058025" cy="3533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xdr:row>
      <xdr:rowOff>0</xdr:rowOff>
    </xdr:from>
    <xdr:to>
      <xdr:col>1</xdr:col>
      <xdr:colOff>200025</xdr:colOff>
      <xdr:row>2</xdr:row>
      <xdr:rowOff>9525</xdr:rowOff>
    </xdr:to>
    <xdr:sp macro="" textlink="">
      <xdr:nvSpPr>
        <xdr:cNvPr id="4" name="AutoShape 1" descr="zur ORF.at-Startseite">
          <a:hlinkClick xmlns:r="http://schemas.openxmlformats.org/officeDocument/2006/relationships" r:id="rId1"/>
          <a:extLst>
            <a:ext uri="{FF2B5EF4-FFF2-40B4-BE49-F238E27FC236}">
              <a16:creationId xmlns:a16="http://schemas.microsoft.com/office/drawing/2014/main" id="{D469FF89-985C-4C21-98E4-E807A8AFAD1A}"/>
            </a:ext>
          </a:extLst>
        </xdr:cNvPr>
        <xdr:cNvSpPr>
          <a:spLocks noChangeAspect="1" noChangeArrowheads="1"/>
        </xdr:cNvSpPr>
      </xdr:nvSpPr>
      <xdr:spPr bwMode="auto">
        <a:xfrm>
          <a:off x="0" y="476250"/>
          <a:ext cx="71247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de-AT"/>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19051</xdr:rowOff>
    </xdr:from>
    <xdr:to>
      <xdr:col>10</xdr:col>
      <xdr:colOff>152400</xdr:colOff>
      <xdr:row>41</xdr:row>
      <xdr:rowOff>0</xdr:rowOff>
    </xdr:to>
    <xdr:pic>
      <xdr:nvPicPr>
        <xdr:cNvPr id="3" name="Grafik 2">
          <a:extLst>
            <a:ext uri="{FF2B5EF4-FFF2-40B4-BE49-F238E27FC236}">
              <a16:creationId xmlns:a16="http://schemas.microsoft.com/office/drawing/2014/main" id="{47D3CCED-BF50-48DB-8A9B-598DE31FD19B}"/>
            </a:ext>
          </a:extLst>
        </xdr:cNvPr>
        <xdr:cNvPicPr/>
      </xdr:nvPicPr>
      <xdr:blipFill>
        <a:blip xmlns:r="http://schemas.openxmlformats.org/officeDocument/2006/relationships" r:embed="rId1"/>
        <a:stretch>
          <a:fillRect/>
        </a:stretch>
      </xdr:blipFill>
      <xdr:spPr>
        <a:xfrm>
          <a:off x="0" y="19051"/>
          <a:ext cx="7772400" cy="66198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images-tt-com.nmo.at/v2/assets.tt.com/im-content/images/0cb66c0e-bcd0-585c-b4c8-ff38ed8b253c?p=eyJyZXNpemUiOnsid2lkdGgiOjEyODAsImhlaWdodCI6bnVsbCwiZml0IjoiY29udGFpbiJ9LCJmb3JtYXQiOiJ3ZWJwIn0%3D"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43"/>
  <sheetViews>
    <sheetView tabSelected="1" workbookViewId="0">
      <selection activeCell="S21" sqref="S21:T22"/>
    </sheetView>
  </sheetViews>
  <sheetFormatPr baseColWidth="10" defaultRowHeight="12.75" x14ac:dyDescent="0.2"/>
  <cols>
    <col min="1" max="1" width="11.7109375" customWidth="1"/>
    <col min="2" max="2" width="13.7109375" customWidth="1"/>
    <col min="3" max="3" width="14.7109375" customWidth="1"/>
    <col min="4" max="4" width="16.7109375" customWidth="1"/>
    <col min="5" max="7" width="14.7109375" customWidth="1"/>
    <col min="8" max="11" width="15.7109375" customWidth="1"/>
    <col min="12" max="12" width="2.7109375" hidden="1" customWidth="1"/>
    <col min="13" max="18" width="14.7109375" hidden="1" customWidth="1"/>
    <col min="19" max="19" width="11.42578125" customWidth="1"/>
  </cols>
  <sheetData>
    <row r="1" spans="1:18" s="5" customFormat="1" ht="21.95" customHeight="1" x14ac:dyDescent="0.25">
      <c r="A1" s="312" t="s">
        <v>129</v>
      </c>
      <c r="B1" s="312"/>
      <c r="C1" s="312"/>
      <c r="D1" s="312"/>
      <c r="E1" s="312"/>
      <c r="F1" s="312"/>
      <c r="G1" s="312"/>
      <c r="H1" s="312"/>
      <c r="I1" s="312"/>
      <c r="J1" s="312"/>
      <c r="K1" s="312"/>
      <c r="L1" s="118"/>
      <c r="M1" s="118"/>
      <c r="N1" s="118"/>
      <c r="O1" s="118"/>
      <c r="P1" s="118"/>
      <c r="Q1" s="118"/>
    </row>
    <row r="2" spans="1:18" s="5" customFormat="1" ht="21.95" customHeight="1" x14ac:dyDescent="0.25">
      <c r="A2" s="312" t="s">
        <v>130</v>
      </c>
      <c r="B2" s="312"/>
      <c r="C2" s="312"/>
      <c r="D2" s="312"/>
      <c r="E2" s="312"/>
      <c r="F2" s="312"/>
      <c r="G2" s="312"/>
      <c r="H2" s="312"/>
      <c r="I2" s="312"/>
      <c r="J2" s="312"/>
      <c r="K2" s="312"/>
      <c r="L2" s="118"/>
      <c r="M2" s="118"/>
      <c r="N2" s="118"/>
      <c r="O2" s="118"/>
      <c r="P2" s="118"/>
      <c r="Q2" s="118"/>
    </row>
    <row r="3" spans="1:18" ht="9.9499999999999993" customHeight="1" x14ac:dyDescent="0.2">
      <c r="A3" s="1"/>
      <c r="B3" s="1"/>
      <c r="C3" s="1"/>
      <c r="D3" s="1"/>
      <c r="E3" s="1"/>
      <c r="F3" s="1"/>
      <c r="G3" s="1"/>
      <c r="H3" s="1"/>
      <c r="I3" s="1"/>
      <c r="J3" s="1"/>
      <c r="K3" s="1"/>
      <c r="L3" s="1"/>
      <c r="M3" s="1"/>
      <c r="N3" s="1"/>
      <c r="O3" s="1"/>
      <c r="P3" s="1"/>
      <c r="Q3" s="1"/>
    </row>
    <row r="4" spans="1:18" ht="14.25" customHeight="1" x14ac:dyDescent="0.2">
      <c r="A4" s="279" t="s">
        <v>173</v>
      </c>
      <c r="B4" s="279"/>
      <c r="C4" s="279"/>
      <c r="D4" s="279"/>
      <c r="E4" s="279"/>
      <c r="F4" s="279"/>
      <c r="G4" s="279"/>
      <c r="H4" s="279"/>
      <c r="I4" s="279"/>
      <c r="J4" s="279"/>
      <c r="K4" s="279"/>
      <c r="L4" s="1"/>
      <c r="M4" s="316" t="s">
        <v>114</v>
      </c>
      <c r="N4" s="7"/>
      <c r="O4" s="313" t="s">
        <v>112</v>
      </c>
      <c r="P4" s="7"/>
      <c r="Q4" s="313" t="s">
        <v>113</v>
      </c>
    </row>
    <row r="5" spans="1:18" ht="9.9499999999999993" customHeight="1" x14ac:dyDescent="0.2">
      <c r="A5" s="114"/>
      <c r="B5" s="114"/>
      <c r="C5" s="114"/>
      <c r="D5" s="114"/>
      <c r="E5" s="114"/>
      <c r="F5" s="114"/>
      <c r="G5" s="114"/>
      <c r="H5" s="114"/>
      <c r="I5" s="114"/>
      <c r="J5" s="114"/>
      <c r="K5" s="114"/>
      <c r="L5" s="1"/>
      <c r="M5" s="317"/>
      <c r="N5" s="7"/>
      <c r="O5" s="318"/>
      <c r="P5" s="7"/>
      <c r="Q5" s="318"/>
    </row>
    <row r="6" spans="1:18" ht="15.95" customHeight="1" x14ac:dyDescent="0.2">
      <c r="A6" s="313" t="s">
        <v>13</v>
      </c>
      <c r="B6" s="313"/>
      <c r="C6" s="93" t="s">
        <v>14</v>
      </c>
      <c r="D6" s="8">
        <f>IF(C6=H6,I6,IF(C6=J6,K6,0))</f>
        <v>40</v>
      </c>
      <c r="E6" s="319" t="s">
        <v>15</v>
      </c>
      <c r="F6" s="313"/>
      <c r="G6" s="313"/>
      <c r="H6" s="152" t="s">
        <v>14</v>
      </c>
      <c r="I6" s="94">
        <v>40</v>
      </c>
      <c r="J6" s="152" t="s">
        <v>16</v>
      </c>
      <c r="K6" s="94">
        <v>38</v>
      </c>
      <c r="L6" s="1"/>
      <c r="M6" s="11">
        <f>IF(C6="GVBG",O6,IF(C6="SWÖ",Q6,0))</f>
        <v>40</v>
      </c>
      <c r="N6" s="115" t="str">
        <f>H6</f>
        <v>GVBG</v>
      </c>
      <c r="O6" s="8">
        <f>I6</f>
        <v>40</v>
      </c>
      <c r="P6" s="115" t="str">
        <f>J6</f>
        <v>SWÖ</v>
      </c>
      <c r="Q6" s="8">
        <f>K6</f>
        <v>38</v>
      </c>
    </row>
    <row r="7" spans="1:18" ht="8.1" customHeight="1" x14ac:dyDescent="0.2">
      <c r="A7" s="142"/>
      <c r="B7" s="158"/>
      <c r="C7" s="158"/>
      <c r="D7" s="158"/>
      <c r="E7" s="158"/>
      <c r="F7" s="158"/>
      <c r="G7" s="158"/>
      <c r="H7" s="158"/>
      <c r="I7" s="158"/>
      <c r="J7" s="158"/>
      <c r="K7" s="158"/>
      <c r="L7" s="158"/>
      <c r="M7" s="158"/>
      <c r="N7" s="158"/>
      <c r="O7" s="158"/>
      <c r="P7" s="158"/>
      <c r="Q7" s="158"/>
      <c r="R7" s="158"/>
    </row>
    <row r="8" spans="1:18" ht="15.95" customHeight="1" x14ac:dyDescent="0.2">
      <c r="A8" s="113"/>
      <c r="B8" s="313" t="s">
        <v>131</v>
      </c>
      <c r="C8" s="315"/>
      <c r="D8" s="153">
        <v>2.7</v>
      </c>
      <c r="E8" s="140" t="s">
        <v>120</v>
      </c>
      <c r="F8" s="295" t="s">
        <v>123</v>
      </c>
      <c r="G8" s="295"/>
      <c r="H8" s="295"/>
      <c r="I8" s="295"/>
      <c r="J8" s="295"/>
      <c r="K8" s="295"/>
      <c r="L8" s="1"/>
      <c r="M8" s="1"/>
      <c r="N8" s="1"/>
      <c r="O8" s="1"/>
      <c r="P8" s="1"/>
      <c r="Q8" s="1"/>
    </row>
    <row r="9" spans="1:18" ht="15.95" customHeight="1" x14ac:dyDescent="0.2">
      <c r="A9" s="295" t="s">
        <v>172</v>
      </c>
      <c r="B9" s="314"/>
      <c r="C9" s="13">
        <v>0.65</v>
      </c>
      <c r="D9" s="180">
        <f>M28</f>
        <v>2.7</v>
      </c>
      <c r="E9" s="321" t="s">
        <v>17</v>
      </c>
      <c r="F9" s="320" t="s">
        <v>182</v>
      </c>
      <c r="G9" s="320" t="s">
        <v>116</v>
      </c>
      <c r="H9" s="326" t="s">
        <v>18</v>
      </c>
      <c r="I9" s="326"/>
      <c r="J9" s="327" t="s">
        <v>132</v>
      </c>
      <c r="K9" s="327" t="s">
        <v>19</v>
      </c>
      <c r="L9" s="1"/>
      <c r="M9" s="13">
        <f>C9</f>
        <v>0.65</v>
      </c>
      <c r="N9" s="322" t="s">
        <v>122</v>
      </c>
      <c r="O9" s="323"/>
      <c r="P9" s="1"/>
      <c r="Q9" s="1"/>
    </row>
    <row r="10" spans="1:18" ht="15.95" customHeight="1" x14ac:dyDescent="0.2">
      <c r="A10" s="309">
        <v>12.5</v>
      </c>
      <c r="B10" s="310"/>
      <c r="C10" s="14">
        <f>6*C9+(1-C9)*5</f>
        <v>5.65</v>
      </c>
      <c r="D10" s="228">
        <v>12</v>
      </c>
      <c r="E10" s="321"/>
      <c r="F10" s="320"/>
      <c r="G10" s="320"/>
      <c r="H10" s="116" t="s">
        <v>20</v>
      </c>
      <c r="I10" s="226" t="s">
        <v>21</v>
      </c>
      <c r="J10" s="327"/>
      <c r="K10" s="327"/>
      <c r="L10" s="1"/>
      <c r="M10" s="14">
        <f>6*M9+(1-M9)*5</f>
        <v>5.65</v>
      </c>
      <c r="N10" s="324"/>
      <c r="O10" s="325"/>
      <c r="P10" s="1"/>
      <c r="Q10" s="1"/>
    </row>
    <row r="11" spans="1:18" ht="15.95" customHeight="1" x14ac:dyDescent="0.2">
      <c r="A11" s="311" t="s">
        <v>174</v>
      </c>
      <c r="B11" s="311"/>
      <c r="C11" s="311"/>
      <c r="D11" s="311"/>
      <c r="E11" s="96">
        <v>0.05</v>
      </c>
      <c r="F11" s="239">
        <v>2</v>
      </c>
      <c r="G11" s="243">
        <v>16</v>
      </c>
      <c r="H11" s="154">
        <v>10</v>
      </c>
      <c r="I11" s="154">
        <v>8</v>
      </c>
      <c r="J11" s="293" t="s">
        <v>121</v>
      </c>
      <c r="K11" s="294"/>
      <c r="L11" s="1"/>
      <c r="M11" s="146"/>
      <c r="N11" s="146"/>
      <c r="O11" s="145"/>
      <c r="P11" s="1"/>
      <c r="Q11" s="1"/>
    </row>
    <row r="12" spans="1:18" ht="15.95" customHeight="1" x14ac:dyDescent="0.2">
      <c r="A12" s="313" t="s">
        <v>22</v>
      </c>
      <c r="B12" s="313"/>
      <c r="C12" s="116" t="s">
        <v>2</v>
      </c>
      <c r="D12" s="116" t="s">
        <v>23</v>
      </c>
      <c r="E12" s="147">
        <v>0.05</v>
      </c>
      <c r="F12" s="240">
        <f>M24</f>
        <v>2</v>
      </c>
      <c r="G12" s="244">
        <f>M23</f>
        <v>16</v>
      </c>
      <c r="H12" s="155">
        <f>M26</f>
        <v>10</v>
      </c>
      <c r="I12" s="155">
        <f>M27</f>
        <v>8</v>
      </c>
      <c r="J12" s="115" t="s">
        <v>4</v>
      </c>
      <c r="K12" s="115" t="s">
        <v>5</v>
      </c>
      <c r="L12" s="1"/>
      <c r="M12" s="115" t="s">
        <v>24</v>
      </c>
      <c r="N12" s="113" t="s">
        <v>24</v>
      </c>
      <c r="O12" s="113" t="str">
        <f>H6</f>
        <v>GVBG</v>
      </c>
      <c r="P12" s="113" t="s">
        <v>24</v>
      </c>
      <c r="Q12" s="113" t="str">
        <f>J6</f>
        <v>SWÖ</v>
      </c>
    </row>
    <row r="13" spans="1:18" ht="15.95" customHeight="1" x14ac:dyDescent="0.2">
      <c r="A13" s="95">
        <v>2</v>
      </c>
      <c r="B13" s="11">
        <f>M13</f>
        <v>1996</v>
      </c>
      <c r="C13" s="18">
        <f>-D6*C10</f>
        <v>-226</v>
      </c>
      <c r="D13" s="18">
        <f>-D9*D10*2</f>
        <v>-64.800000000000011</v>
      </c>
      <c r="E13" s="18">
        <f>-B13*E12</f>
        <v>-99.800000000000011</v>
      </c>
      <c r="F13" s="241">
        <f>-F12*12</f>
        <v>-24</v>
      </c>
      <c r="G13" s="241">
        <f>-G12</f>
        <v>-16</v>
      </c>
      <c r="H13" s="18">
        <f>-H12</f>
        <v>-10</v>
      </c>
      <c r="I13" s="18">
        <f>-I12</f>
        <v>-8</v>
      </c>
      <c r="J13" s="19">
        <f>SUM(B13:I13)</f>
        <v>1547.4</v>
      </c>
      <c r="K13" s="20">
        <f>IF(B13=0,0,J13/B13)</f>
        <v>0.7752505010020041</v>
      </c>
      <c r="L13" s="1"/>
      <c r="M13" s="11">
        <f>IF(C6=O12,N13,IF(C6=Q12,P13,0))</f>
        <v>1996</v>
      </c>
      <c r="N13" s="8">
        <f>O13-O6/5*A10+O6/5*A13</f>
        <v>1996</v>
      </c>
      <c r="O13" s="8">
        <f>O6*52</f>
        <v>2080</v>
      </c>
      <c r="P13" s="8">
        <f>Q13-Q6/5*A10+Q6/5*A13</f>
        <v>1896.2</v>
      </c>
      <c r="Q13" s="8">
        <f>Q6*52</f>
        <v>1976</v>
      </c>
    </row>
    <row r="14" spans="1:18" ht="15.95" customHeight="1" x14ac:dyDescent="0.2">
      <c r="A14" s="328" t="s">
        <v>6</v>
      </c>
      <c r="B14" s="329"/>
      <c r="C14" s="119">
        <f>IF(B13=0,0,C13/B13)</f>
        <v>-0.11322645290581163</v>
      </c>
      <c r="D14" s="120">
        <f>IF(B13=0,0,D13/B13)</f>
        <v>-3.2464929859719445E-2</v>
      </c>
      <c r="E14" s="121">
        <f>IF(B13=0,0,E13/B13)</f>
        <v>-0.05</v>
      </c>
      <c r="F14" s="242">
        <f>IF(B13=0,0,F13/B13)</f>
        <v>-1.2024048096192385E-2</v>
      </c>
      <c r="G14" s="242">
        <f>IF(B13=0,0,G13/B13)</f>
        <v>-8.0160320641282558E-3</v>
      </c>
      <c r="H14" s="121">
        <f>IF(B13=0,0,H13/B13)</f>
        <v>-5.0100200400801601E-3</v>
      </c>
      <c r="I14" s="121">
        <f>IF(B13=0,0,(I13/B13))</f>
        <v>-4.0080160320641279E-3</v>
      </c>
      <c r="J14" s="120">
        <f>1+SUM(C14:I14)</f>
        <v>0.77525050100200399</v>
      </c>
      <c r="K14" s="115" t="s">
        <v>7</v>
      </c>
      <c r="L14" s="1"/>
      <c r="M14" s="7"/>
      <c r="N14" s="115" t="str">
        <f>H6</f>
        <v>GVBG</v>
      </c>
      <c r="O14" s="115" t="str">
        <f>J6</f>
        <v>SWÖ</v>
      </c>
      <c r="P14" s="7"/>
      <c r="Q14" s="7"/>
    </row>
    <row r="15" spans="1:18" ht="15.95" customHeight="1" x14ac:dyDescent="0.2">
      <c r="A15" s="330">
        <f>M15</f>
        <v>200</v>
      </c>
      <c r="B15" s="331"/>
      <c r="C15" s="232">
        <f>IF(B13=0,0,-A15/B13)</f>
        <v>-0.10020040080160321</v>
      </c>
      <c r="D15" s="233">
        <f>C14+D14-C15</f>
        <v>-4.5490981963927854E-2</v>
      </c>
      <c r="E15" s="332" t="str">
        <f>M16</f>
        <v>Summe der zusätzlichen Ausfallsanteile Pflege bei GVBG Heimen!</v>
      </c>
      <c r="F15" s="333"/>
      <c r="G15" s="333"/>
      <c r="H15" s="333"/>
      <c r="I15" s="229">
        <f>SUM(F14:I14)</f>
        <v>-2.9058116232464928E-2</v>
      </c>
      <c r="J15" s="227" t="s">
        <v>137</v>
      </c>
      <c r="K15" s="122">
        <f>SUM(C14:I14)</f>
        <v>-0.22474949899799601</v>
      </c>
      <c r="L15" s="1"/>
      <c r="M15" s="11">
        <f>IF(C6=N14,N15,IF(C6=O14,O15,0))</f>
        <v>200</v>
      </c>
      <c r="N15" s="8">
        <f>I6*5</f>
        <v>200</v>
      </c>
      <c r="O15" s="8">
        <f>K6*5</f>
        <v>190</v>
      </c>
      <c r="P15" s="115" t="s">
        <v>75</v>
      </c>
      <c r="Q15" s="7"/>
    </row>
    <row r="16" spans="1:18" ht="15.95" customHeight="1" x14ac:dyDescent="0.2">
      <c r="A16" s="340">
        <f>D15</f>
        <v>-4.5490981963927854E-2</v>
      </c>
      <c r="B16" s="340"/>
      <c r="C16" s="342" t="s">
        <v>71</v>
      </c>
      <c r="D16" s="342"/>
      <c r="E16" s="342"/>
      <c r="F16" s="342"/>
      <c r="G16" s="342"/>
      <c r="H16" s="342"/>
      <c r="I16" s="342"/>
      <c r="J16" s="342"/>
      <c r="K16" s="342"/>
      <c r="L16" s="1"/>
      <c r="M16" s="301" t="str">
        <f>IF(C6="SWÖ",M19,M18)</f>
        <v>Summe der zusätzlichen Ausfallsanteile Pflege bei GVBG Heimen!</v>
      </c>
      <c r="N16" s="301"/>
      <c r="O16" s="301"/>
      <c r="P16" s="301"/>
      <c r="Q16" s="7"/>
    </row>
    <row r="17" spans="1:22" ht="9.9499999999999993" customHeight="1" x14ac:dyDescent="0.2">
      <c r="A17" s="341"/>
      <c r="B17" s="341"/>
      <c r="C17" s="342"/>
      <c r="D17" s="342"/>
      <c r="E17" s="342"/>
      <c r="F17" s="342"/>
      <c r="G17" s="342"/>
      <c r="H17" s="342"/>
      <c r="I17" s="342"/>
      <c r="J17" s="342"/>
      <c r="K17" s="342"/>
      <c r="L17" s="1"/>
      <c r="M17" s="302"/>
      <c r="N17" s="302"/>
      <c r="O17" s="302"/>
      <c r="P17" s="302"/>
      <c r="Q17" s="7"/>
    </row>
    <row r="18" spans="1:22" ht="15.95" customHeight="1" x14ac:dyDescent="0.2">
      <c r="A18" s="281" t="s">
        <v>175</v>
      </c>
      <c r="B18" s="281"/>
      <c r="C18" s="281"/>
      <c r="D18" s="281"/>
      <c r="E18" s="281"/>
      <c r="F18" s="281"/>
      <c r="G18" s="281"/>
      <c r="H18" s="281"/>
      <c r="I18" s="281"/>
      <c r="J18" s="281"/>
      <c r="K18" s="281"/>
      <c r="L18" s="1"/>
      <c r="M18" s="298" t="s">
        <v>183</v>
      </c>
      <c r="N18" s="299"/>
      <c r="O18" s="299"/>
      <c r="P18" s="300"/>
      <c r="Q18" s="296" t="s">
        <v>76</v>
      </c>
    </row>
    <row r="19" spans="1:22" ht="15.95" customHeight="1" x14ac:dyDescent="0.2">
      <c r="A19" s="281" t="s">
        <v>176</v>
      </c>
      <c r="B19" s="281"/>
      <c r="C19" s="281"/>
      <c r="D19" s="281"/>
      <c r="E19" s="281"/>
      <c r="F19" s="281"/>
      <c r="G19" s="281"/>
      <c r="H19" s="281"/>
      <c r="I19" s="281"/>
      <c r="J19" s="281"/>
      <c r="K19" s="281"/>
      <c r="L19" s="1"/>
      <c r="M19" s="298" t="s">
        <v>184</v>
      </c>
      <c r="N19" s="299"/>
      <c r="O19" s="299"/>
      <c r="P19" s="300"/>
      <c r="Q19" s="297"/>
    </row>
    <row r="20" spans="1:22" ht="15.95" customHeight="1" x14ac:dyDescent="0.2">
      <c r="A20" s="336">
        <f>D8</f>
        <v>2.7</v>
      </c>
      <c r="B20" s="336"/>
      <c r="C20" s="336"/>
      <c r="D20" s="336"/>
      <c r="E20" s="336"/>
      <c r="F20" s="336"/>
      <c r="G20" s="336"/>
      <c r="H20" s="336"/>
      <c r="I20" s="336"/>
      <c r="J20" s="336"/>
      <c r="K20" s="336"/>
      <c r="L20" s="1"/>
      <c r="M20" s="1"/>
      <c r="N20" s="1"/>
      <c r="O20" s="1"/>
      <c r="P20" s="1"/>
      <c r="Q20" s="1"/>
    </row>
    <row r="21" spans="1:22" ht="15.95" customHeight="1" x14ac:dyDescent="0.2">
      <c r="A21" s="306">
        <f>D9</f>
        <v>2.7</v>
      </c>
      <c r="B21" s="307"/>
      <c r="C21" s="308">
        <v>2</v>
      </c>
      <c r="D21" s="308"/>
      <c r="E21" s="123">
        <f>A21*C21</f>
        <v>5.4</v>
      </c>
      <c r="F21" s="124">
        <v>12</v>
      </c>
      <c r="G21" s="337">
        <f>-E21*F21</f>
        <v>-64.800000000000011</v>
      </c>
      <c r="H21" s="337"/>
      <c r="I21" s="338">
        <f>IF(B13=0,0,G21/B13)</f>
        <v>-3.2464929859719445E-2</v>
      </c>
      <c r="J21" s="338"/>
      <c r="K21" s="339"/>
      <c r="L21" s="1"/>
      <c r="M21" s="291" t="s">
        <v>117</v>
      </c>
      <c r="N21" s="291"/>
      <c r="O21" s="291"/>
      <c r="P21" s="291"/>
      <c r="Q21" s="291"/>
      <c r="R21" s="291"/>
    </row>
    <row r="22" spans="1:22" ht="15.95" customHeight="1" x14ac:dyDescent="0.2">
      <c r="A22" s="281" t="s">
        <v>81</v>
      </c>
      <c r="B22" s="281"/>
      <c r="C22" s="281"/>
      <c r="D22" s="281"/>
      <c r="E22" s="281"/>
      <c r="F22" s="281"/>
      <c r="G22" s="281"/>
      <c r="H22" s="281"/>
      <c r="I22" s="281"/>
      <c r="J22" s="281"/>
      <c r="K22" s="281"/>
      <c r="L22" s="1"/>
      <c r="M22" s="140" t="str">
        <f>C6</f>
        <v>GVBG</v>
      </c>
      <c r="N22" s="295" t="s">
        <v>115</v>
      </c>
      <c r="O22" s="295"/>
      <c r="P22" s="156" t="str">
        <f>H6</f>
        <v>GVBG</v>
      </c>
      <c r="Q22" s="141" t="s">
        <v>119</v>
      </c>
      <c r="R22" s="156" t="str">
        <f>J6</f>
        <v>SWÖ</v>
      </c>
    </row>
    <row r="23" spans="1:22" ht="15.95" customHeight="1" x14ac:dyDescent="0.2">
      <c r="A23" s="334">
        <f>D6*C9</f>
        <v>26</v>
      </c>
      <c r="B23" s="334"/>
      <c r="C23" s="103">
        <f>D6</f>
        <v>40</v>
      </c>
      <c r="D23" s="81">
        <v>5</v>
      </c>
      <c r="E23" s="125">
        <f>C23*D23</f>
        <v>200</v>
      </c>
      <c r="F23" s="126">
        <f>D6*C9</f>
        <v>26</v>
      </c>
      <c r="G23" s="84" t="s">
        <v>74</v>
      </c>
      <c r="H23" s="83">
        <f>-E23-F23</f>
        <v>-226</v>
      </c>
      <c r="I23" s="335">
        <f>C14</f>
        <v>-0.11322645290581163</v>
      </c>
      <c r="J23" s="335"/>
      <c r="K23" s="335"/>
      <c r="L23" s="1"/>
      <c r="M23" s="172">
        <f>IF($M$22=$P$22,P23,IF($M$22=$R$22,R23,0))</f>
        <v>16</v>
      </c>
      <c r="N23" s="292" t="s">
        <v>116</v>
      </c>
      <c r="O23" s="292"/>
      <c r="P23" s="173">
        <f>G11</f>
        <v>16</v>
      </c>
      <c r="Q23" s="144">
        <f>$P$30</f>
        <v>0.95</v>
      </c>
      <c r="R23" s="172">
        <f>P23*Q23</f>
        <v>15.2</v>
      </c>
    </row>
    <row r="24" spans="1:22" ht="18" customHeight="1" x14ac:dyDescent="0.2">
      <c r="A24" s="349" t="s">
        <v>25</v>
      </c>
      <c r="B24" s="349"/>
      <c r="C24" s="349"/>
      <c r="D24" s="349"/>
      <c r="E24" s="349"/>
      <c r="F24" s="349"/>
      <c r="G24" s="349"/>
      <c r="H24" s="349"/>
      <c r="I24" s="349"/>
      <c r="J24" s="349"/>
      <c r="K24" s="349"/>
      <c r="L24" s="1"/>
      <c r="M24" s="172">
        <f>IF($M$22=$P$22,P24,IF($M$22=$R$22,R24,0))</f>
        <v>2</v>
      </c>
      <c r="N24" s="292" t="s">
        <v>187</v>
      </c>
      <c r="O24" s="292"/>
      <c r="P24" s="173">
        <f>F11</f>
        <v>2</v>
      </c>
      <c r="Q24" s="144">
        <f t="shared" ref="Q24:Q28" si="0">$P$30</f>
        <v>0.95</v>
      </c>
      <c r="R24" s="172">
        <f t="shared" ref="R24:R27" si="1">P24*Q24</f>
        <v>1.9</v>
      </c>
    </row>
    <row r="25" spans="1:22" ht="8.1" customHeight="1" x14ac:dyDescent="0.2">
      <c r="A25" s="1"/>
      <c r="B25" s="1"/>
      <c r="C25" s="1"/>
      <c r="D25" s="1"/>
      <c r="E25" s="1"/>
      <c r="F25" s="1"/>
      <c r="G25" s="1"/>
      <c r="H25" s="1"/>
      <c r="I25" s="1"/>
      <c r="J25" s="1"/>
      <c r="K25" s="1"/>
      <c r="L25" s="1"/>
      <c r="M25" s="163"/>
      <c r="N25" s="143"/>
      <c r="O25" s="1"/>
      <c r="P25" s="163"/>
      <c r="Q25" s="1"/>
      <c r="R25" s="163"/>
    </row>
    <row r="26" spans="1:22" ht="15.95" customHeight="1" x14ac:dyDescent="0.2">
      <c r="A26" s="346" t="s">
        <v>26</v>
      </c>
      <c r="B26" s="347"/>
      <c r="C26" s="347"/>
      <c r="D26" s="347"/>
      <c r="E26" s="347"/>
      <c r="F26" s="347"/>
      <c r="G26" s="347"/>
      <c r="H26" s="347"/>
      <c r="I26" s="347"/>
      <c r="J26" s="347"/>
      <c r="K26" s="348"/>
      <c r="L26" s="1"/>
      <c r="M26" s="172">
        <f>IF($M$22=$P$22,P26,IF($M$22=$R$22,R26,0))</f>
        <v>10</v>
      </c>
      <c r="N26" s="292" t="s">
        <v>133</v>
      </c>
      <c r="O26" s="292"/>
      <c r="P26" s="173">
        <f>H11</f>
        <v>10</v>
      </c>
      <c r="Q26" s="144">
        <f t="shared" si="0"/>
        <v>0.95</v>
      </c>
      <c r="R26" s="172">
        <f>P26*Q26</f>
        <v>9.5</v>
      </c>
    </row>
    <row r="27" spans="1:22" ht="15.95" customHeight="1" x14ac:dyDescent="0.2">
      <c r="A27" s="303" t="s">
        <v>177</v>
      </c>
      <c r="B27" s="304"/>
      <c r="C27" s="304"/>
      <c r="D27" s="304"/>
      <c r="E27" s="304"/>
      <c r="F27" s="304"/>
      <c r="G27" s="304"/>
      <c r="H27" s="304"/>
      <c r="I27" s="304"/>
      <c r="J27" s="304"/>
      <c r="K27" s="305"/>
      <c r="L27" s="1"/>
      <c r="M27" s="172">
        <f>IF($M$22=$P$22,P27,IF($M$22=$R$22,R27,0))</f>
        <v>8</v>
      </c>
      <c r="N27" s="292" t="s">
        <v>21</v>
      </c>
      <c r="O27" s="292"/>
      <c r="P27" s="173">
        <f>I11</f>
        <v>8</v>
      </c>
      <c r="Q27" s="144">
        <f t="shared" si="0"/>
        <v>0.95</v>
      </c>
      <c r="R27" s="172">
        <f t="shared" si="1"/>
        <v>7.6</v>
      </c>
    </row>
    <row r="28" spans="1:22" ht="15" customHeight="1" x14ac:dyDescent="0.2">
      <c r="A28" s="303" t="s">
        <v>178</v>
      </c>
      <c r="B28" s="304"/>
      <c r="C28" s="304"/>
      <c r="D28" s="304"/>
      <c r="E28" s="304"/>
      <c r="F28" s="304"/>
      <c r="G28" s="304"/>
      <c r="H28" s="304"/>
      <c r="I28" s="304"/>
      <c r="J28" s="304"/>
      <c r="K28" s="305"/>
      <c r="L28" s="1"/>
      <c r="M28" s="151">
        <f>IF($M$22=$P$22,P28,IF($M$22=$R$22,R28,0))</f>
        <v>2.7</v>
      </c>
      <c r="N28" s="292" t="s">
        <v>23</v>
      </c>
      <c r="O28" s="292"/>
      <c r="P28" s="150">
        <f>D8</f>
        <v>2.7</v>
      </c>
      <c r="Q28" s="144">
        <f t="shared" si="0"/>
        <v>0.95</v>
      </c>
      <c r="R28" s="151">
        <f>P28*Q28</f>
        <v>2.5649999999999999</v>
      </c>
    </row>
    <row r="29" spans="1:22" ht="15" customHeight="1" x14ac:dyDescent="0.2">
      <c r="A29" s="343" t="s">
        <v>179</v>
      </c>
      <c r="B29" s="344"/>
      <c r="C29" s="344"/>
      <c r="D29" s="344"/>
      <c r="E29" s="344"/>
      <c r="F29" s="344"/>
      <c r="G29" s="344"/>
      <c r="H29" s="344"/>
      <c r="I29" s="344"/>
      <c r="J29" s="344"/>
      <c r="K29" s="345"/>
      <c r="L29" s="1"/>
      <c r="M29" s="1"/>
      <c r="N29" s="143"/>
      <c r="O29" s="143"/>
      <c r="P29" s="143"/>
      <c r="Q29" s="143"/>
    </row>
    <row r="30" spans="1:22" ht="15" customHeight="1" x14ac:dyDescent="0.2">
      <c r="A30" s="288" t="s">
        <v>62</v>
      </c>
      <c r="B30" s="289"/>
      <c r="C30" s="289"/>
      <c r="D30" s="289"/>
      <c r="E30" s="289"/>
      <c r="F30" s="289"/>
      <c r="G30" s="289"/>
      <c r="H30" s="289"/>
      <c r="I30" s="289"/>
      <c r="J30" s="289"/>
      <c r="K30" s="290"/>
      <c r="L30" s="1"/>
      <c r="M30" s="269" t="s">
        <v>118</v>
      </c>
      <c r="N30" s="270"/>
      <c r="O30" s="273">
        <f>I6</f>
        <v>40</v>
      </c>
      <c r="P30" s="275">
        <f>R30/O30</f>
        <v>0.95</v>
      </c>
      <c r="Q30" s="276"/>
      <c r="R30" s="286">
        <f>K6</f>
        <v>38</v>
      </c>
    </row>
    <row r="31" spans="1:22" ht="12" customHeight="1" x14ac:dyDescent="0.2">
      <c r="A31" s="1"/>
      <c r="B31" s="1"/>
      <c r="C31" s="1"/>
      <c r="D31" s="1"/>
      <c r="E31" s="1"/>
      <c r="F31" s="1"/>
      <c r="G31" s="1"/>
      <c r="H31" s="1"/>
      <c r="I31" s="1"/>
      <c r="J31" s="1"/>
      <c r="K31" s="1"/>
      <c r="L31" s="1"/>
      <c r="M31" s="271"/>
      <c r="N31" s="272"/>
      <c r="O31" s="274"/>
      <c r="P31" s="277"/>
      <c r="Q31" s="278"/>
      <c r="R31" s="287"/>
    </row>
    <row r="32" spans="1:22" ht="15" customHeight="1" x14ac:dyDescent="0.2">
      <c r="A32" s="279" t="s">
        <v>8</v>
      </c>
      <c r="B32" s="279"/>
      <c r="C32" s="279"/>
      <c r="D32" s="279"/>
      <c r="E32" s="279"/>
      <c r="F32" s="279"/>
      <c r="G32" s="279"/>
      <c r="H32" s="279"/>
      <c r="I32" s="279"/>
      <c r="J32" s="279"/>
      <c r="K32" s="279"/>
      <c r="L32" s="1"/>
      <c r="M32" s="255" t="s">
        <v>134</v>
      </c>
      <c r="N32" s="256"/>
      <c r="O32" s="256"/>
      <c r="P32" s="256"/>
      <c r="Q32" s="256"/>
      <c r="R32" s="257"/>
      <c r="S32" s="148"/>
      <c r="T32" s="148"/>
      <c r="U32" s="148"/>
      <c r="V32" s="148"/>
    </row>
    <row r="33" spans="1:23" ht="9.9499999999999993" customHeight="1" x14ac:dyDescent="0.2">
      <c r="A33" s="1"/>
      <c r="B33" s="1"/>
      <c r="C33" s="1"/>
      <c r="D33" s="1"/>
      <c r="E33" s="1"/>
      <c r="F33" s="1"/>
      <c r="G33" s="1"/>
      <c r="H33" s="1"/>
      <c r="I33" s="1"/>
      <c r="J33" s="1"/>
      <c r="K33" s="1"/>
      <c r="L33" s="1"/>
      <c r="M33" s="258"/>
      <c r="N33" s="259"/>
      <c r="O33" s="259"/>
      <c r="P33" s="259"/>
      <c r="Q33" s="259"/>
      <c r="R33" s="260"/>
    </row>
    <row r="34" spans="1:23" ht="15.95" customHeight="1" x14ac:dyDescent="0.2">
      <c r="A34" s="280">
        <f>I6</f>
        <v>40</v>
      </c>
      <c r="B34" s="280"/>
      <c r="C34" s="280"/>
      <c r="D34" s="162">
        <f>N13</f>
        <v>1996</v>
      </c>
      <c r="E34" s="160" t="s">
        <v>9</v>
      </c>
      <c r="F34" s="161">
        <v>0.22</v>
      </c>
      <c r="G34" s="179">
        <f>-D34*F34</f>
        <v>-439.12</v>
      </c>
      <c r="H34" s="281" t="s">
        <v>10</v>
      </c>
      <c r="I34" s="281"/>
      <c r="J34" s="127">
        <f>SUM(D34,G34)</f>
        <v>1556.88</v>
      </c>
      <c r="K34" s="166">
        <f>J34*60/365</f>
        <v>255.92547945205482</v>
      </c>
      <c r="L34" s="1"/>
      <c r="M34" s="261"/>
      <c r="N34" s="262"/>
      <c r="O34" s="262"/>
      <c r="P34" s="262"/>
      <c r="Q34" s="262"/>
      <c r="R34" s="263"/>
    </row>
    <row r="35" spans="1:23" ht="15" customHeight="1" x14ac:dyDescent="0.2">
      <c r="A35" s="1"/>
      <c r="B35" s="1"/>
      <c r="C35" s="1"/>
      <c r="D35" s="1"/>
      <c r="E35" s="1"/>
      <c r="F35" s="1"/>
      <c r="G35" s="1"/>
      <c r="H35" s="1"/>
      <c r="I35" s="1"/>
      <c r="J35" s="1"/>
      <c r="K35" s="1"/>
      <c r="L35" s="1"/>
      <c r="M35" s="149"/>
      <c r="N35" s="149"/>
      <c r="O35" s="149"/>
      <c r="P35" s="149"/>
      <c r="Q35" s="149"/>
      <c r="R35" s="149"/>
    </row>
    <row r="36" spans="1:23" ht="14.25" customHeight="1" x14ac:dyDescent="0.2">
      <c r="A36" s="279" t="s">
        <v>63</v>
      </c>
      <c r="B36" s="279"/>
      <c r="C36" s="279"/>
      <c r="D36" s="279"/>
      <c r="E36" s="279"/>
      <c r="F36" s="279"/>
      <c r="G36" s="279"/>
      <c r="H36" s="279"/>
      <c r="I36" s="279"/>
      <c r="J36" s="279"/>
      <c r="K36" s="279"/>
      <c r="L36" s="1"/>
      <c r="M36" s="255" t="s">
        <v>189</v>
      </c>
      <c r="N36" s="256"/>
      <c r="O36" s="256"/>
      <c r="P36" s="256"/>
      <c r="Q36" s="256"/>
      <c r="R36" s="257"/>
      <c r="S36" s="1"/>
      <c r="T36" s="1"/>
      <c r="U36" s="1"/>
      <c r="V36" s="1"/>
      <c r="W36" s="1"/>
    </row>
    <row r="37" spans="1:23" ht="9.9499999999999993" customHeight="1" x14ac:dyDescent="0.2">
      <c r="A37" s="1"/>
      <c r="B37" s="1"/>
      <c r="C37" s="1"/>
      <c r="D37" s="1"/>
      <c r="E37" s="1"/>
      <c r="F37" s="1"/>
      <c r="G37" s="1"/>
      <c r="H37" s="1"/>
      <c r="I37" s="1"/>
      <c r="J37" s="1"/>
      <c r="K37" s="1"/>
      <c r="L37" s="1"/>
      <c r="M37" s="258"/>
      <c r="N37" s="259"/>
      <c r="O37" s="259"/>
      <c r="P37" s="259"/>
      <c r="Q37" s="259"/>
      <c r="R37" s="260"/>
    </row>
    <row r="38" spans="1:23" ht="15.95" customHeight="1" x14ac:dyDescent="0.2">
      <c r="A38" s="280">
        <f>K6</f>
        <v>38</v>
      </c>
      <c r="B38" s="280"/>
      <c r="C38" s="280"/>
      <c r="D38" s="162">
        <f>P13</f>
        <v>1896.2</v>
      </c>
      <c r="E38" s="160" t="s">
        <v>9</v>
      </c>
      <c r="F38" s="161">
        <v>0.22</v>
      </c>
      <c r="G38" s="179">
        <f>-D38*F38</f>
        <v>-417.16399999999999</v>
      </c>
      <c r="H38" s="281" t="s">
        <v>70</v>
      </c>
      <c r="I38" s="281"/>
      <c r="J38" s="127">
        <f>SUM(D38,G38)</f>
        <v>1479.0360000000001</v>
      </c>
      <c r="K38" s="166">
        <f>J38*60/365</f>
        <v>243.12920547945205</v>
      </c>
      <c r="L38" s="1"/>
      <c r="M38" s="258"/>
      <c r="N38" s="259"/>
      <c r="O38" s="259"/>
      <c r="P38" s="259"/>
      <c r="Q38" s="259"/>
      <c r="R38" s="260"/>
    </row>
    <row r="39" spans="1:23" x14ac:dyDescent="0.2">
      <c r="A39" s="1"/>
      <c r="B39" s="1"/>
      <c r="C39" s="1"/>
      <c r="D39" s="1"/>
      <c r="E39" s="1"/>
      <c r="F39" s="1"/>
      <c r="G39" s="1"/>
      <c r="H39" s="1"/>
      <c r="I39" s="1"/>
      <c r="J39" s="1"/>
      <c r="K39" s="1"/>
      <c r="L39" s="1"/>
      <c r="M39" s="258"/>
      <c r="N39" s="259"/>
      <c r="O39" s="259"/>
      <c r="P39" s="259"/>
      <c r="Q39" s="259"/>
      <c r="R39" s="260"/>
    </row>
    <row r="40" spans="1:23" ht="15" customHeight="1" x14ac:dyDescent="0.2">
      <c r="A40" s="282">
        <v>0.22</v>
      </c>
      <c r="B40" s="283"/>
      <c r="C40" s="283"/>
      <c r="D40" s="283"/>
      <c r="E40" s="284" t="s">
        <v>27</v>
      </c>
      <c r="F40" s="284"/>
      <c r="G40" s="284"/>
      <c r="H40" s="284"/>
      <c r="I40" s="284"/>
      <c r="J40" s="284"/>
      <c r="K40" s="285"/>
      <c r="L40" s="1"/>
      <c r="M40" s="261"/>
      <c r="N40" s="262"/>
      <c r="O40" s="262"/>
      <c r="P40" s="262"/>
      <c r="Q40" s="262"/>
      <c r="R40" s="263"/>
    </row>
    <row r="41" spans="1:23" ht="15" customHeight="1" x14ac:dyDescent="0.2">
      <c r="A41" s="264" t="s">
        <v>11</v>
      </c>
      <c r="B41" s="265"/>
      <c r="C41" s="265"/>
      <c r="D41" s="265"/>
      <c r="E41" s="265"/>
      <c r="F41" s="265"/>
      <c r="G41" s="265"/>
      <c r="H41" s="265"/>
      <c r="I41" s="265"/>
      <c r="J41" s="265"/>
      <c r="K41" s="266"/>
      <c r="L41" s="1"/>
      <c r="M41" s="1"/>
      <c r="N41" s="1"/>
      <c r="O41" s="1"/>
      <c r="P41" s="1"/>
      <c r="Q41" s="1"/>
    </row>
    <row r="42" spans="1:23" ht="15" customHeight="1" x14ac:dyDescent="0.2">
      <c r="A42" s="264" t="s">
        <v>180</v>
      </c>
      <c r="B42" s="265"/>
      <c r="C42" s="265"/>
      <c r="D42" s="265"/>
      <c r="E42" s="265"/>
      <c r="F42" s="265"/>
      <c r="G42" s="265"/>
      <c r="H42" s="265"/>
      <c r="I42" s="265"/>
      <c r="J42" s="265"/>
      <c r="K42" s="266"/>
      <c r="L42" s="1"/>
      <c r="M42" s="1"/>
      <c r="N42" s="1"/>
      <c r="O42" s="1"/>
      <c r="P42" s="1"/>
      <c r="Q42" s="1"/>
    </row>
    <row r="43" spans="1:23" ht="15" customHeight="1" x14ac:dyDescent="0.2">
      <c r="A43" s="267" t="s">
        <v>128</v>
      </c>
      <c r="B43" s="268"/>
      <c r="C43" s="268"/>
      <c r="D43" s="268"/>
      <c r="E43" s="268"/>
      <c r="F43" s="268"/>
      <c r="G43" s="157" t="s">
        <v>126</v>
      </c>
      <c r="H43" s="157" t="s">
        <v>125</v>
      </c>
      <c r="I43" s="157" t="s">
        <v>127</v>
      </c>
      <c r="J43" s="157" t="s">
        <v>124</v>
      </c>
      <c r="K43" s="159" t="s">
        <v>181</v>
      </c>
      <c r="L43" s="1"/>
      <c r="M43" s="1"/>
      <c r="N43" s="1"/>
      <c r="O43" s="1"/>
      <c r="P43" s="1"/>
      <c r="Q43" s="1"/>
    </row>
  </sheetData>
  <sheetProtection sheet="1" objects="1" scenarios="1"/>
  <mergeCells count="71">
    <mergeCell ref="A34:C34"/>
    <mergeCell ref="H34:I34"/>
    <mergeCell ref="A29:K29"/>
    <mergeCell ref="A26:K26"/>
    <mergeCell ref="A24:K24"/>
    <mergeCell ref="A12:B12"/>
    <mergeCell ref="A14:B14"/>
    <mergeCell ref="A15:B15"/>
    <mergeCell ref="E15:H15"/>
    <mergeCell ref="A28:K28"/>
    <mergeCell ref="A22:K22"/>
    <mergeCell ref="A23:B23"/>
    <mergeCell ref="I23:K23"/>
    <mergeCell ref="A19:K19"/>
    <mergeCell ref="A20:K20"/>
    <mergeCell ref="G21:H21"/>
    <mergeCell ref="I21:K21"/>
    <mergeCell ref="A16:B17"/>
    <mergeCell ref="C16:K17"/>
    <mergeCell ref="M4:M5"/>
    <mergeCell ref="O4:O5"/>
    <mergeCell ref="Q4:Q5"/>
    <mergeCell ref="E6:G6"/>
    <mergeCell ref="G9:G10"/>
    <mergeCell ref="E9:E10"/>
    <mergeCell ref="N9:O10"/>
    <mergeCell ref="F8:K8"/>
    <mergeCell ref="F9:F10"/>
    <mergeCell ref="H9:I9"/>
    <mergeCell ref="J9:J10"/>
    <mergeCell ref="K9:K10"/>
    <mergeCell ref="A10:B10"/>
    <mergeCell ref="A11:D11"/>
    <mergeCell ref="A1:K1"/>
    <mergeCell ref="A2:K2"/>
    <mergeCell ref="A4:K4"/>
    <mergeCell ref="A6:B6"/>
    <mergeCell ref="A9:B9"/>
    <mergeCell ref="B8:C8"/>
    <mergeCell ref="M21:R21"/>
    <mergeCell ref="N28:O28"/>
    <mergeCell ref="J11:K11"/>
    <mergeCell ref="N22:O22"/>
    <mergeCell ref="N23:O23"/>
    <mergeCell ref="N24:O24"/>
    <mergeCell ref="N26:O26"/>
    <mergeCell ref="N27:O27"/>
    <mergeCell ref="Q18:Q19"/>
    <mergeCell ref="M19:P19"/>
    <mergeCell ref="M18:P18"/>
    <mergeCell ref="M16:P17"/>
    <mergeCell ref="A27:K27"/>
    <mergeCell ref="A21:B21"/>
    <mergeCell ref="C21:D21"/>
    <mergeCell ref="A18:K18"/>
    <mergeCell ref="M36:R40"/>
    <mergeCell ref="A42:K42"/>
    <mergeCell ref="A43:F43"/>
    <mergeCell ref="M30:N31"/>
    <mergeCell ref="O30:O31"/>
    <mergeCell ref="P30:Q31"/>
    <mergeCell ref="A36:K36"/>
    <mergeCell ref="A38:C38"/>
    <mergeCell ref="H38:I38"/>
    <mergeCell ref="A40:D40"/>
    <mergeCell ref="E40:K40"/>
    <mergeCell ref="A41:K41"/>
    <mergeCell ref="R30:R31"/>
    <mergeCell ref="M32:R34"/>
    <mergeCell ref="A30:K30"/>
    <mergeCell ref="A32:K32"/>
  </mergeCells>
  <conditionalFormatting sqref="G21">
    <cfRule type="cellIs" dxfId="8" priority="4" operator="lessThan">
      <formula>0</formula>
    </cfRule>
  </conditionalFormatting>
  <conditionalFormatting sqref="I21">
    <cfRule type="cellIs" dxfId="7" priority="3" operator="lessThan">
      <formula>0</formula>
    </cfRule>
  </conditionalFormatting>
  <conditionalFormatting sqref="I23:K23">
    <cfRule type="cellIs" dxfId="6" priority="2" operator="lessThan">
      <formula>0</formula>
    </cfRule>
  </conditionalFormatting>
  <conditionalFormatting sqref="H23">
    <cfRule type="cellIs" dxfId="5" priority="1" operator="lessThan">
      <formula>0</formula>
    </cfRule>
  </conditionalFormatting>
  <printOptions horizontalCentered="1"/>
  <pageMargins left="0.39370078740157483" right="0.39370078740157483" top="0.39370078740157483" bottom="0.39370078740157483" header="0.23622047244094491" footer="0.23622047244094491"/>
  <pageSetup paperSize="9" scale="86" orientation="landscape" horizontalDpi="4294967293" verticalDpi="0" r:id="rId1"/>
  <headerFooter>
    <oddFooter>&amp;C&amp;"Arial,Kursiv"&amp;9Ausfallsfaktor Zusammensetzung incl. Jahres- bzw. Tagesnettoarbeitszeit eines "VZÄ" - Autor HL a.D. Peter Mehringer</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D58C3-A22E-4032-B669-BBB9CDD99637}">
  <sheetPr>
    <pageSetUpPr fitToPage="1"/>
  </sheetPr>
  <dimension ref="A1:V45"/>
  <sheetViews>
    <sheetView workbookViewId="0">
      <selection activeCell="E26" sqref="E26"/>
    </sheetView>
  </sheetViews>
  <sheetFormatPr baseColWidth="10" defaultRowHeight="12.75" x14ac:dyDescent="0.2"/>
  <cols>
    <col min="1" max="1" width="11.7109375" customWidth="1"/>
    <col min="2" max="2" width="14.7109375" customWidth="1"/>
    <col min="3" max="3" width="14.28515625" customWidth="1"/>
    <col min="4" max="4" width="15.7109375" customWidth="1"/>
    <col min="5" max="5" width="13.7109375" customWidth="1"/>
    <col min="6" max="7" width="14.7109375" customWidth="1"/>
    <col min="8" max="8" width="13.7109375" customWidth="1"/>
    <col min="9" max="9" width="14.7109375" customWidth="1"/>
    <col min="10" max="10" width="16.7109375" customWidth="1"/>
    <col min="11" max="11" width="14.7109375" customWidth="1"/>
    <col min="12" max="12" width="2.7109375" hidden="1" customWidth="1"/>
    <col min="13" max="18" width="14.7109375" hidden="1" customWidth="1"/>
    <col min="19" max="19" width="13.7109375" hidden="1" customWidth="1"/>
    <col min="20" max="22" width="14.7109375" hidden="1" customWidth="1"/>
  </cols>
  <sheetData>
    <row r="1" spans="1:17" s="5" customFormat="1" ht="20.100000000000001" customHeight="1" x14ac:dyDescent="0.25">
      <c r="A1" s="312" t="s">
        <v>60</v>
      </c>
      <c r="B1" s="312"/>
      <c r="C1" s="312"/>
      <c r="D1" s="312"/>
      <c r="E1" s="312"/>
      <c r="F1" s="312"/>
      <c r="G1" s="312"/>
      <c r="H1" s="312"/>
      <c r="I1" s="312"/>
      <c r="J1" s="312"/>
      <c r="K1" s="312"/>
      <c r="L1" s="12"/>
      <c r="M1" s="7"/>
      <c r="N1" s="7"/>
      <c r="O1" s="7"/>
      <c r="P1" s="7"/>
      <c r="Q1" s="7"/>
    </row>
    <row r="2" spans="1:17" s="5" customFormat="1" ht="20.100000000000001" customHeight="1" x14ac:dyDescent="0.25">
      <c r="A2" s="312" t="s">
        <v>61</v>
      </c>
      <c r="B2" s="312"/>
      <c r="C2" s="312"/>
      <c r="D2" s="312"/>
      <c r="E2" s="312"/>
      <c r="F2" s="312"/>
      <c r="G2" s="312"/>
      <c r="H2" s="312"/>
      <c r="I2" s="312"/>
      <c r="J2" s="312"/>
      <c r="K2" s="312"/>
      <c r="L2" s="12"/>
      <c r="M2" s="7"/>
      <c r="N2" s="7"/>
      <c r="O2" s="7"/>
      <c r="P2" s="7"/>
      <c r="Q2" s="7"/>
    </row>
    <row r="3" spans="1:17" ht="9.9499999999999993" customHeight="1" x14ac:dyDescent="0.2">
      <c r="A3" s="1"/>
      <c r="B3" s="1"/>
      <c r="C3" s="1"/>
      <c r="D3" s="1"/>
      <c r="E3" s="1"/>
      <c r="F3" s="1"/>
      <c r="G3" s="1"/>
      <c r="H3" s="1"/>
      <c r="I3" s="1"/>
      <c r="J3" s="6"/>
      <c r="K3" s="6"/>
      <c r="L3" s="6"/>
      <c r="M3" s="6"/>
      <c r="N3" s="6"/>
      <c r="O3" s="6"/>
      <c r="P3" s="6"/>
      <c r="Q3" s="6"/>
    </row>
    <row r="4" spans="1:17" ht="14.25" x14ac:dyDescent="0.2">
      <c r="A4" s="279" t="s">
        <v>78</v>
      </c>
      <c r="B4" s="279"/>
      <c r="C4" s="279"/>
      <c r="D4" s="279"/>
      <c r="E4" s="279"/>
      <c r="F4" s="279"/>
      <c r="G4" s="279"/>
      <c r="H4" s="279"/>
      <c r="I4" s="279"/>
      <c r="J4" s="279"/>
      <c r="K4" s="279"/>
      <c r="L4" s="12"/>
      <c r="M4" s="313" t="s">
        <v>12</v>
      </c>
      <c r="N4" s="7"/>
      <c r="O4" s="313" t="s">
        <v>12</v>
      </c>
      <c r="P4" s="7"/>
      <c r="Q4" s="313" t="s">
        <v>12</v>
      </c>
    </row>
    <row r="5" spans="1:17" ht="9.9499999999999993" customHeight="1" x14ac:dyDescent="0.2">
      <c r="A5" s="75"/>
      <c r="B5" s="75"/>
      <c r="C5" s="75"/>
      <c r="D5" s="75"/>
      <c r="E5" s="75"/>
      <c r="F5" s="75"/>
      <c r="G5" s="75"/>
      <c r="H5" s="75"/>
      <c r="I5" s="75"/>
      <c r="J5" s="75"/>
      <c r="K5" s="75"/>
      <c r="L5" s="12"/>
      <c r="M5" s="318"/>
      <c r="N5" s="7"/>
      <c r="O5" s="318"/>
      <c r="P5" s="7"/>
      <c r="Q5" s="318"/>
    </row>
    <row r="6" spans="1:17" ht="15.95" customHeight="1" x14ac:dyDescent="0.2">
      <c r="A6" s="313" t="s">
        <v>13</v>
      </c>
      <c r="B6" s="313"/>
      <c r="C6" s="93" t="s">
        <v>14</v>
      </c>
      <c r="D6" s="8">
        <f>M6</f>
        <v>40</v>
      </c>
      <c r="E6" s="319" t="s">
        <v>15</v>
      </c>
      <c r="F6" s="313"/>
      <c r="G6" s="313"/>
      <c r="H6" s="152" t="s">
        <v>14</v>
      </c>
      <c r="I6" s="10">
        <v>40</v>
      </c>
      <c r="J6" s="152" t="s">
        <v>16</v>
      </c>
      <c r="K6" s="10">
        <v>38</v>
      </c>
      <c r="L6" s="12"/>
      <c r="M6" s="11">
        <f>IF(C6="GVBG",O6,IF(C6="SWÖ",Q6,0))</f>
        <v>40</v>
      </c>
      <c r="N6" s="9" t="s">
        <v>14</v>
      </c>
      <c r="O6" s="8">
        <f>I6</f>
        <v>40</v>
      </c>
      <c r="P6" s="9" t="s">
        <v>16</v>
      </c>
      <c r="Q6" s="8">
        <f>K6</f>
        <v>38</v>
      </c>
    </row>
    <row r="7" spans="1:17" ht="8.1" customHeight="1" x14ac:dyDescent="0.2">
      <c r="A7" s="23"/>
      <c r="B7" s="23"/>
      <c r="C7" s="23"/>
      <c r="D7" s="23"/>
      <c r="E7" s="23"/>
      <c r="F7" s="23"/>
      <c r="G7" s="23"/>
      <c r="H7" s="23"/>
      <c r="I7" s="23"/>
      <c r="J7" s="23"/>
      <c r="K7" s="6"/>
      <c r="L7" s="12"/>
      <c r="M7" s="7"/>
      <c r="N7" s="7"/>
      <c r="O7" s="7"/>
      <c r="P7" s="7"/>
      <c r="Q7" s="7"/>
    </row>
    <row r="8" spans="1:17" ht="15.95" customHeight="1" x14ac:dyDescent="0.2">
      <c r="A8" s="281" t="s">
        <v>0</v>
      </c>
      <c r="B8" s="359"/>
      <c r="C8" s="13">
        <v>0.65</v>
      </c>
      <c r="D8" s="24">
        <v>0</v>
      </c>
      <c r="E8" s="78" t="s">
        <v>1</v>
      </c>
      <c r="F8" s="320" t="s">
        <v>182</v>
      </c>
      <c r="G8" s="316" t="s">
        <v>29</v>
      </c>
      <c r="H8" s="326" t="s">
        <v>18</v>
      </c>
      <c r="I8" s="326"/>
      <c r="J8" s="356" t="s">
        <v>80</v>
      </c>
      <c r="K8" s="327" t="s">
        <v>19</v>
      </c>
      <c r="L8" s="12"/>
      <c r="M8" s="7"/>
      <c r="N8" s="7"/>
      <c r="O8" s="7"/>
      <c r="P8" s="7"/>
      <c r="Q8" s="7"/>
    </row>
    <row r="9" spans="1:17" ht="15.95" customHeight="1" x14ac:dyDescent="0.2">
      <c r="A9" s="309">
        <v>12.5</v>
      </c>
      <c r="B9" s="310"/>
      <c r="C9" s="14">
        <f>6*C8+(1-C8)*5</f>
        <v>5.65</v>
      </c>
      <c r="D9" s="352" t="s">
        <v>30</v>
      </c>
      <c r="E9" s="78" t="s">
        <v>3</v>
      </c>
      <c r="F9" s="320"/>
      <c r="G9" s="317"/>
      <c r="H9" s="78" t="s">
        <v>20</v>
      </c>
      <c r="I9" s="15" t="s">
        <v>21</v>
      </c>
      <c r="J9" s="356"/>
      <c r="K9" s="327"/>
      <c r="L9" s="12"/>
      <c r="M9" s="7"/>
      <c r="N9" s="7"/>
      <c r="O9" s="7"/>
      <c r="P9" s="7"/>
      <c r="Q9" s="7"/>
    </row>
    <row r="10" spans="1:17" ht="15.95" customHeight="1" x14ac:dyDescent="0.2">
      <c r="A10" s="313" t="s">
        <v>22</v>
      </c>
      <c r="B10" s="313"/>
      <c r="C10" s="350" t="s">
        <v>2</v>
      </c>
      <c r="D10" s="353"/>
      <c r="E10" s="16">
        <v>0.05</v>
      </c>
      <c r="F10" s="239">
        <v>1.5</v>
      </c>
      <c r="G10" s="243">
        <v>8</v>
      </c>
      <c r="H10" s="154">
        <v>10</v>
      </c>
      <c r="I10" s="154">
        <v>8</v>
      </c>
      <c r="J10" s="293" t="s">
        <v>121</v>
      </c>
      <c r="K10" s="294"/>
      <c r="L10" s="12"/>
      <c r="M10" s="9" t="s">
        <v>24</v>
      </c>
      <c r="N10" s="17" t="s">
        <v>24</v>
      </c>
      <c r="O10" s="17" t="s">
        <v>14</v>
      </c>
      <c r="P10" s="17" t="s">
        <v>24</v>
      </c>
      <c r="Q10" s="17" t="s">
        <v>28</v>
      </c>
    </row>
    <row r="11" spans="1:17" ht="15.95" customHeight="1" x14ac:dyDescent="0.2">
      <c r="A11" s="169"/>
      <c r="B11" s="169"/>
      <c r="C11" s="351"/>
      <c r="D11" s="353"/>
      <c r="E11" s="147">
        <v>0.05</v>
      </c>
      <c r="F11" s="240">
        <f>Q25</f>
        <v>1.5</v>
      </c>
      <c r="G11" s="244">
        <f>Q24</f>
        <v>8</v>
      </c>
      <c r="H11" s="155">
        <f>Q26</f>
        <v>10</v>
      </c>
      <c r="I11" s="155">
        <f>Q27</f>
        <v>8</v>
      </c>
      <c r="J11" s="169" t="s">
        <v>4</v>
      </c>
      <c r="K11" s="167" t="s">
        <v>31</v>
      </c>
      <c r="L11" s="12"/>
      <c r="M11" s="169"/>
      <c r="N11" s="168"/>
      <c r="O11" s="168"/>
      <c r="P11" s="168"/>
      <c r="Q11" s="168"/>
    </row>
    <row r="12" spans="1:17" ht="15.95" customHeight="1" x14ac:dyDescent="0.2">
      <c r="A12" s="95">
        <v>2</v>
      </c>
      <c r="B12" s="11">
        <f>M12</f>
        <v>1996</v>
      </c>
      <c r="C12" s="237">
        <f>-D6*C9</f>
        <v>-226</v>
      </c>
      <c r="D12" s="238" t="s">
        <v>2</v>
      </c>
      <c r="E12" s="92">
        <f>-B12*E10</f>
        <v>-99.800000000000011</v>
      </c>
      <c r="F12" s="241">
        <f>-F11*12</f>
        <v>-18</v>
      </c>
      <c r="G12" s="241">
        <f>-G11</f>
        <v>-8</v>
      </c>
      <c r="H12" s="18">
        <f>-H11</f>
        <v>-10</v>
      </c>
      <c r="I12" s="18">
        <f>-I11</f>
        <v>-8</v>
      </c>
      <c r="J12" s="19">
        <f>SUM(B12:I12)</f>
        <v>1626.2</v>
      </c>
      <c r="K12" s="20">
        <f>IF(B12=0,0,J12/B12)</f>
        <v>0.81472945891783566</v>
      </c>
      <c r="L12" s="12"/>
      <c r="M12" s="11">
        <f>IF(C6="GVBG",N12,IF(C6="SWÖ",P12,0))</f>
        <v>1996</v>
      </c>
      <c r="N12" s="8">
        <f>O12-O6/5*A9+O6/5*A12</f>
        <v>1996</v>
      </c>
      <c r="O12" s="8">
        <f>O6*52</f>
        <v>2080</v>
      </c>
      <c r="P12" s="8">
        <f>Q12-Q6/5*A9+Q6/5*A12</f>
        <v>1896.2</v>
      </c>
      <c r="Q12" s="8">
        <f>Q6*52</f>
        <v>1976</v>
      </c>
    </row>
    <row r="13" spans="1:17" ht="15.95" customHeight="1" x14ac:dyDescent="0.2">
      <c r="A13" s="354" t="s">
        <v>6</v>
      </c>
      <c r="B13" s="355"/>
      <c r="C13" s="2">
        <f>C12/$B$12</f>
        <v>-0.11322645290581163</v>
      </c>
      <c r="D13" s="25">
        <v>0</v>
      </c>
      <c r="E13" s="3">
        <f>IF($B$12=0,0,E12/$B$12)</f>
        <v>-0.05</v>
      </c>
      <c r="F13" s="245">
        <f>IF($B$12=0,0,F12/$B$12)</f>
        <v>-9.0180360721442889E-3</v>
      </c>
      <c r="G13" s="245">
        <f>IF($B$12=0,0,G12/$B$12)</f>
        <v>-4.0080160320641279E-3</v>
      </c>
      <c r="H13" s="3">
        <f t="shared" ref="H13:I13" si="0">IF($B$12=0,0,H12/$B$12)</f>
        <v>-5.0100200400801601E-3</v>
      </c>
      <c r="I13" s="3">
        <f t="shared" si="0"/>
        <v>-4.0080160320641279E-3</v>
      </c>
      <c r="J13" s="4">
        <f>J12/$B$12</f>
        <v>0.81472945891783566</v>
      </c>
      <c r="K13" s="26" t="s">
        <v>7</v>
      </c>
      <c r="L13" s="12"/>
      <c r="M13" s="7"/>
      <c r="N13" s="7"/>
      <c r="O13" s="7"/>
      <c r="P13" s="7"/>
      <c r="Q13" s="7"/>
    </row>
    <row r="14" spans="1:17" ht="15.95" customHeight="1" x14ac:dyDescent="0.2">
      <c r="A14" s="330">
        <v>200</v>
      </c>
      <c r="B14" s="331"/>
      <c r="C14" s="230">
        <f>IF(B12=0,0,-A14/B12)</f>
        <v>-0.10020040080160321</v>
      </c>
      <c r="D14" s="231">
        <f>C13+D13-C1312%</f>
        <v>-0.11322645290581163</v>
      </c>
      <c r="E14" s="332" t="str">
        <f>M14</f>
        <v>Summe der zusätzlichen Ausfallsanteile Funktion bei GVBG Heimen!</v>
      </c>
      <c r="F14" s="333"/>
      <c r="G14" s="333"/>
      <c r="H14" s="333"/>
      <c r="I14" s="229">
        <f>SUM(F13:I13)</f>
        <v>-2.2044088176352703E-2</v>
      </c>
      <c r="J14" s="227" t="s">
        <v>137</v>
      </c>
      <c r="K14" s="122">
        <f>SUM(C13:I13)</f>
        <v>-0.18527054108216434</v>
      </c>
      <c r="L14" s="12"/>
      <c r="M14" s="357" t="str">
        <f>IF(C6="SWÖ",M17,M16)</f>
        <v>Summe der zusätzlichen Ausfallsanteile Funktion bei GVBG Heimen!</v>
      </c>
      <c r="N14" s="357"/>
      <c r="O14" s="357"/>
      <c r="P14" s="357"/>
      <c r="Q14" s="7"/>
    </row>
    <row r="15" spans="1:17" ht="9.9499999999999993" customHeight="1" x14ac:dyDescent="0.2">
      <c r="A15" s="1"/>
      <c r="B15" s="1"/>
      <c r="C15" s="1"/>
      <c r="D15" s="1"/>
      <c r="E15" s="1"/>
      <c r="F15" s="1"/>
      <c r="G15" s="1"/>
      <c r="H15" s="1"/>
      <c r="I15" s="1"/>
      <c r="J15" s="1"/>
      <c r="K15" s="1"/>
      <c r="L15" s="12"/>
      <c r="M15" s="358"/>
      <c r="N15" s="358"/>
      <c r="O15" s="358"/>
      <c r="P15" s="358"/>
      <c r="Q15" s="7"/>
    </row>
    <row r="16" spans="1:17" ht="15.95" customHeight="1" x14ac:dyDescent="0.2">
      <c r="A16" s="361">
        <f>D6*C8</f>
        <v>26</v>
      </c>
      <c r="B16" s="361"/>
      <c r="C16" s="103">
        <f>D6</f>
        <v>40</v>
      </c>
      <c r="D16" s="81">
        <v>5</v>
      </c>
      <c r="E16" s="102">
        <f>C16*D16</f>
        <v>200</v>
      </c>
      <c r="F16" s="101">
        <f>D6*C8</f>
        <v>26</v>
      </c>
      <c r="G16" s="84" t="s">
        <v>64</v>
      </c>
      <c r="H16" s="83">
        <f>-E16-F16</f>
        <v>-226</v>
      </c>
      <c r="I16" s="362">
        <f>C13</f>
        <v>-0.11322645290581163</v>
      </c>
      <c r="J16" s="362"/>
      <c r="K16" s="362"/>
      <c r="L16" s="6"/>
      <c r="M16" s="298" t="s">
        <v>185</v>
      </c>
      <c r="N16" s="299"/>
      <c r="O16" s="299"/>
      <c r="P16" s="300"/>
      <c r="Q16" s="296" t="s">
        <v>76</v>
      </c>
    </row>
    <row r="17" spans="1:22" ht="15.95" customHeight="1" x14ac:dyDescent="0.2">
      <c r="A17" s="341">
        <f>C13</f>
        <v>-0.11322645290581163</v>
      </c>
      <c r="B17" s="341"/>
      <c r="C17" s="342" t="s">
        <v>77</v>
      </c>
      <c r="D17" s="342"/>
      <c r="E17" s="342"/>
      <c r="F17" s="342"/>
      <c r="G17" s="342"/>
      <c r="H17" s="342"/>
      <c r="I17" s="342"/>
      <c r="J17" s="342"/>
      <c r="K17" s="342"/>
      <c r="L17" s="6"/>
      <c r="M17" s="298" t="s">
        <v>186</v>
      </c>
      <c r="N17" s="299"/>
      <c r="O17" s="299"/>
      <c r="P17" s="300"/>
      <c r="Q17" s="297"/>
    </row>
    <row r="18" spans="1:22" ht="8.1" customHeight="1" x14ac:dyDescent="0.2">
      <c r="A18" s="1"/>
      <c r="B18" s="1"/>
      <c r="C18" s="1"/>
      <c r="D18" s="1"/>
      <c r="E18" s="1"/>
      <c r="F18" s="1"/>
      <c r="G18" s="1"/>
      <c r="H18" s="1"/>
      <c r="I18" s="1"/>
      <c r="J18" s="1"/>
      <c r="K18" s="1"/>
      <c r="L18" s="12"/>
      <c r="M18" s="7"/>
      <c r="N18" s="7"/>
      <c r="O18" s="7"/>
      <c r="P18" s="7"/>
      <c r="Q18" s="7"/>
    </row>
    <row r="19" spans="1:22" ht="15.95" customHeight="1" x14ac:dyDescent="0.2">
      <c r="A19" s="360" t="s">
        <v>73</v>
      </c>
      <c r="B19" s="360"/>
      <c r="C19" s="360"/>
      <c r="D19" s="360"/>
      <c r="E19" s="360"/>
      <c r="F19" s="360"/>
      <c r="G19" s="360"/>
      <c r="H19" s="360"/>
      <c r="I19" s="360"/>
      <c r="J19" s="32" t="s">
        <v>79</v>
      </c>
      <c r="K19" s="91">
        <v>100</v>
      </c>
      <c r="L19" s="12"/>
      <c r="M19" s="7"/>
      <c r="N19" s="7"/>
      <c r="O19" s="7"/>
      <c r="P19" s="7"/>
      <c r="Q19" s="7"/>
    </row>
    <row r="20" spans="1:22" ht="8.1" customHeight="1" x14ac:dyDescent="0.2">
      <c r="A20" s="76"/>
      <c r="B20" s="76"/>
      <c r="C20" s="76"/>
      <c r="D20" s="76"/>
      <c r="E20" s="76"/>
      <c r="F20" s="76"/>
      <c r="G20" s="76"/>
      <c r="H20" s="76"/>
      <c r="I20" s="76"/>
      <c r="J20" s="76"/>
      <c r="K20" s="76"/>
      <c r="L20" s="12"/>
      <c r="M20" s="7"/>
      <c r="N20" s="7"/>
      <c r="O20" s="7"/>
      <c r="P20" s="7"/>
      <c r="Q20" s="7"/>
    </row>
    <row r="21" spans="1:22" ht="15.95" customHeight="1" x14ac:dyDescent="0.2">
      <c r="A21" s="279" t="s">
        <v>32</v>
      </c>
      <c r="B21" s="279"/>
      <c r="C21" s="77" t="s">
        <v>33</v>
      </c>
      <c r="D21" s="79" t="s">
        <v>34</v>
      </c>
      <c r="E21" s="77" t="s">
        <v>33</v>
      </c>
      <c r="F21" s="79" t="s">
        <v>34</v>
      </c>
      <c r="G21" s="77" t="s">
        <v>33</v>
      </c>
      <c r="H21" s="79" t="s">
        <v>34</v>
      </c>
      <c r="I21" s="77" t="s">
        <v>34</v>
      </c>
      <c r="J21" s="77" t="s">
        <v>35</v>
      </c>
      <c r="K21" s="32" t="s">
        <v>37</v>
      </c>
      <c r="L21" s="12"/>
      <c r="M21" s="77" t="s">
        <v>34</v>
      </c>
      <c r="N21" s="7"/>
      <c r="O21" s="7"/>
      <c r="P21" s="7"/>
      <c r="Q21" s="7"/>
    </row>
    <row r="22" spans="1:22" ht="15.95" customHeight="1" x14ac:dyDescent="0.2">
      <c r="A22" s="295" t="s">
        <v>36</v>
      </c>
      <c r="B22" s="314"/>
      <c r="C22" s="27">
        <v>50</v>
      </c>
      <c r="D22" s="28">
        <v>21</v>
      </c>
      <c r="E22" s="29">
        <f>C22+1</f>
        <v>51</v>
      </c>
      <c r="F22" s="28">
        <v>20</v>
      </c>
      <c r="G22" s="30">
        <v>100</v>
      </c>
      <c r="H22" s="28">
        <v>19</v>
      </c>
      <c r="I22" s="31">
        <f>M22</f>
        <v>20</v>
      </c>
      <c r="J22" s="100">
        <v>0.98</v>
      </c>
      <c r="K22" s="88">
        <f>K19</f>
        <v>100</v>
      </c>
      <c r="L22" s="12"/>
      <c r="M22" s="31">
        <f>IF(AND(K23&lt;=C22,K23&gt;0),D22,IF(AND(K23&gt;C22,K23&lt;=G22),F22,IF(K23&gt;G22,H22,0)))</f>
        <v>20</v>
      </c>
      <c r="N22" s="364" t="s">
        <v>68</v>
      </c>
      <c r="O22" s="365"/>
      <c r="P22" s="7"/>
      <c r="Q22" s="291" t="s">
        <v>117</v>
      </c>
      <c r="R22" s="291"/>
      <c r="S22" s="291"/>
      <c r="T22" s="291"/>
      <c r="U22" s="291"/>
      <c r="V22" s="291"/>
    </row>
    <row r="23" spans="1:22" ht="15.95" customHeight="1" x14ac:dyDescent="0.2">
      <c r="A23" s="366" t="s">
        <v>39</v>
      </c>
      <c r="B23" s="366"/>
      <c r="C23" s="80" t="s">
        <v>40</v>
      </c>
      <c r="D23" s="33">
        <f>IF($K$39=0,0,D22/$K$39)</f>
        <v>7.8052446356126903E-2</v>
      </c>
      <c r="E23" s="80" t="s">
        <v>40</v>
      </c>
      <c r="F23" s="33">
        <f>IF($K$39=0,0,F22/$K$39)</f>
        <v>7.4335663196311325E-2</v>
      </c>
      <c r="G23" s="80" t="s">
        <v>40</v>
      </c>
      <c r="H23" s="33">
        <f>IF($K$39=0,0,H22/$K$39)</f>
        <v>7.061888003649576E-2</v>
      </c>
      <c r="I23" s="34">
        <f>M22</f>
        <v>20</v>
      </c>
      <c r="J23" s="35">
        <f>I23*K23*$J$22</f>
        <v>1960</v>
      </c>
      <c r="K23" s="82">
        <f>K22</f>
        <v>100</v>
      </c>
      <c r="L23" s="12"/>
      <c r="M23" s="36">
        <f>M22</f>
        <v>20</v>
      </c>
      <c r="N23" s="367" t="s">
        <v>38</v>
      </c>
      <c r="O23" s="295"/>
      <c r="P23" s="7"/>
      <c r="Q23" s="164" t="str">
        <f>C6</f>
        <v>GVBG</v>
      </c>
      <c r="R23" s="295" t="s">
        <v>115</v>
      </c>
      <c r="S23" s="295"/>
      <c r="T23" s="174" t="str">
        <f>N6</f>
        <v>GVBG</v>
      </c>
      <c r="U23" s="165" t="s">
        <v>119</v>
      </c>
      <c r="V23" s="174" t="str">
        <f>P6</f>
        <v>SWÖ</v>
      </c>
    </row>
    <row r="24" spans="1:22" ht="15.95" customHeight="1" x14ac:dyDescent="0.2">
      <c r="A24" s="295" t="s">
        <v>41</v>
      </c>
      <c r="B24" s="295"/>
      <c r="C24" s="37">
        <v>0.2</v>
      </c>
      <c r="D24" s="38">
        <f>D22*$C$24</f>
        <v>4.2</v>
      </c>
      <c r="E24" s="39"/>
      <c r="F24" s="38">
        <f>F22*$C$24</f>
        <v>4</v>
      </c>
      <c r="G24" s="40"/>
      <c r="H24" s="38">
        <f>H22*$C$24</f>
        <v>3.8000000000000003</v>
      </c>
      <c r="I24" s="41">
        <f>M24</f>
        <v>4</v>
      </c>
      <c r="J24" s="35">
        <f>I24*K24*$J$22</f>
        <v>58.8</v>
      </c>
      <c r="K24" s="42">
        <f>K19*15%</f>
        <v>15</v>
      </c>
      <c r="L24" s="12"/>
      <c r="M24" s="36">
        <f t="shared" ref="M24:M25" si="1">$M$22*C24</f>
        <v>4</v>
      </c>
      <c r="N24" s="367" t="s">
        <v>67</v>
      </c>
      <c r="O24" s="295"/>
      <c r="P24" s="7"/>
      <c r="Q24" s="178">
        <f>IF($Q$23=$T$23,T24,IF($Q$23=$V$23,V24,0))</f>
        <v>8</v>
      </c>
      <c r="R24" s="373" t="s">
        <v>116</v>
      </c>
      <c r="S24" s="373"/>
      <c r="T24" s="173">
        <f>G10</f>
        <v>8</v>
      </c>
      <c r="U24" s="175">
        <f>$T$29</f>
        <v>0.95</v>
      </c>
      <c r="V24" s="172">
        <f>T24*U24</f>
        <v>7.6</v>
      </c>
    </row>
    <row r="25" spans="1:22" ht="15.95" customHeight="1" x14ac:dyDescent="0.2">
      <c r="A25" s="295" t="s">
        <v>42</v>
      </c>
      <c r="B25" s="295"/>
      <c r="C25" s="37">
        <v>0.5</v>
      </c>
      <c r="D25" s="43">
        <f>D22*$C$25</f>
        <v>10.5</v>
      </c>
      <c r="E25" s="39"/>
      <c r="F25" s="43">
        <f>F22*$C$25</f>
        <v>10</v>
      </c>
      <c r="G25" s="40"/>
      <c r="H25" s="43">
        <f>H22*$C$25</f>
        <v>9.5</v>
      </c>
      <c r="I25" s="41">
        <f t="shared" ref="I25:I26" si="2">M25</f>
        <v>10</v>
      </c>
      <c r="J25" s="35">
        <f>I25*K25*$J$22</f>
        <v>441</v>
      </c>
      <c r="K25" s="44">
        <f>K19*45%</f>
        <v>45</v>
      </c>
      <c r="L25" s="12"/>
      <c r="M25" s="36">
        <f t="shared" si="1"/>
        <v>10</v>
      </c>
      <c r="N25" s="367" t="s">
        <v>65</v>
      </c>
      <c r="O25" s="295"/>
      <c r="P25" s="7"/>
      <c r="Q25" s="178">
        <f t="shared" ref="Q25:Q27" si="3">IF($Q$23=$T$23,T25,IF($Q$23=$V$23,V25,0))</f>
        <v>1.5</v>
      </c>
      <c r="R25" s="374" t="s">
        <v>188</v>
      </c>
      <c r="S25" s="374"/>
      <c r="T25" s="173">
        <f>F10</f>
        <v>1.5</v>
      </c>
      <c r="U25" s="176">
        <f t="shared" ref="U25:U27" si="4">$T$29</f>
        <v>0.95</v>
      </c>
      <c r="V25" s="172">
        <f t="shared" ref="V25" si="5">T25*U25</f>
        <v>1.4249999999999998</v>
      </c>
    </row>
    <row r="26" spans="1:22" ht="15.95" customHeight="1" x14ac:dyDescent="0.2">
      <c r="A26" s="295" t="s">
        <v>43</v>
      </c>
      <c r="B26" s="295"/>
      <c r="C26" s="37">
        <v>0.3</v>
      </c>
      <c r="D26" s="45">
        <f>D22*$C$26</f>
        <v>6.3</v>
      </c>
      <c r="E26" s="39"/>
      <c r="F26" s="45">
        <f>F22*$C$26</f>
        <v>6</v>
      </c>
      <c r="G26" s="40"/>
      <c r="H26" s="45">
        <f>H22*$C$26</f>
        <v>5.7</v>
      </c>
      <c r="I26" s="41">
        <f t="shared" si="2"/>
        <v>6</v>
      </c>
      <c r="J26" s="35">
        <f>I26*K26*$J$22</f>
        <v>176.4</v>
      </c>
      <c r="K26" s="46">
        <f>K19*30%</f>
        <v>30</v>
      </c>
      <c r="L26" s="12"/>
      <c r="M26" s="36">
        <f>$M$22*C26</f>
        <v>6</v>
      </c>
      <c r="N26" s="367" t="s">
        <v>66</v>
      </c>
      <c r="O26" s="295"/>
      <c r="P26" s="7"/>
      <c r="Q26" s="178">
        <f t="shared" si="3"/>
        <v>10</v>
      </c>
      <c r="R26" s="374" t="s">
        <v>133</v>
      </c>
      <c r="S26" s="374"/>
      <c r="T26" s="173">
        <f>H10</f>
        <v>10</v>
      </c>
      <c r="U26" s="176">
        <f t="shared" si="4"/>
        <v>0.95</v>
      </c>
      <c r="V26" s="172">
        <f>T26*U26</f>
        <v>9.5</v>
      </c>
    </row>
    <row r="27" spans="1:22" ht="15.95" customHeight="1" x14ac:dyDescent="0.2">
      <c r="A27" s="79"/>
      <c r="B27" s="79"/>
      <c r="C27" s="47"/>
      <c r="D27" s="47"/>
      <c r="E27" s="47"/>
      <c r="F27" s="47"/>
      <c r="G27" s="47"/>
      <c r="H27" s="48" t="s">
        <v>44</v>
      </c>
      <c r="I27" s="49">
        <f>M27</f>
        <v>267.32054794520548</v>
      </c>
      <c r="J27" s="50">
        <f>SUM(J23:J26)</f>
        <v>2636.2000000000003</v>
      </c>
      <c r="K27" s="97">
        <f>J27/I27</f>
        <v>9.861568892715125</v>
      </c>
      <c r="L27" s="12"/>
      <c r="M27" s="51">
        <f>$J$12*60/365</f>
        <v>267.32054794520548</v>
      </c>
      <c r="N27" s="327" t="s">
        <v>69</v>
      </c>
      <c r="O27" s="327"/>
      <c r="P27" s="7"/>
      <c r="Q27" s="178">
        <f t="shared" si="3"/>
        <v>8</v>
      </c>
      <c r="R27" s="375" t="s">
        <v>21</v>
      </c>
      <c r="S27" s="376"/>
      <c r="T27" s="173">
        <f>I10</f>
        <v>8</v>
      </c>
      <c r="U27" s="171">
        <f t="shared" si="4"/>
        <v>0.95</v>
      </c>
      <c r="V27" s="177">
        <f>T27*U27</f>
        <v>7.6</v>
      </c>
    </row>
    <row r="28" spans="1:22" ht="8.1" customHeight="1" x14ac:dyDescent="0.2">
      <c r="A28" s="79"/>
      <c r="B28" s="79"/>
      <c r="C28" s="47"/>
      <c r="D28" s="47"/>
      <c r="E28" s="47"/>
      <c r="F28" s="47"/>
      <c r="G28" s="47"/>
      <c r="H28" s="47"/>
      <c r="I28" s="47"/>
      <c r="J28" s="47"/>
      <c r="K28" s="47"/>
      <c r="L28" s="12"/>
      <c r="M28" s="7"/>
      <c r="N28" s="327"/>
      <c r="O28" s="327"/>
      <c r="P28" s="7"/>
    </row>
    <row r="29" spans="1:22" ht="15.95" customHeight="1" x14ac:dyDescent="0.2">
      <c r="A29" s="279" t="s">
        <v>45</v>
      </c>
      <c r="B29" s="279"/>
      <c r="C29" s="77" t="s">
        <v>46</v>
      </c>
      <c r="D29" s="52">
        <v>25</v>
      </c>
      <c r="E29" s="80" t="s">
        <v>40</v>
      </c>
      <c r="F29" s="33">
        <f>IF($K$39=0,0,D29/$K$39)</f>
        <v>9.2919578995389163E-2</v>
      </c>
      <c r="G29" s="89">
        <f>K19</f>
        <v>100</v>
      </c>
      <c r="H29" s="53" t="s">
        <v>44</v>
      </c>
      <c r="I29" s="49">
        <f>M29</f>
        <v>267.32054794520548</v>
      </c>
      <c r="J29" s="50">
        <f>D29*G29*J22</f>
        <v>2450</v>
      </c>
      <c r="K29" s="98">
        <f>J29/I29</f>
        <v>9.1650268519657274</v>
      </c>
      <c r="L29" s="12"/>
      <c r="M29" s="51">
        <f>$J$12*60/365</f>
        <v>267.32054794520548</v>
      </c>
      <c r="N29" s="327"/>
      <c r="O29" s="327"/>
      <c r="P29" s="7"/>
      <c r="Q29" s="269" t="s">
        <v>118</v>
      </c>
      <c r="R29" s="377"/>
      <c r="S29" s="379">
        <f>I6</f>
        <v>40</v>
      </c>
      <c r="T29" s="381">
        <f>V29/S29</f>
        <v>0.95</v>
      </c>
      <c r="U29" s="381"/>
      <c r="V29" s="286">
        <f>K6</f>
        <v>38</v>
      </c>
    </row>
    <row r="30" spans="1:22" ht="8.1" customHeight="1" x14ac:dyDescent="0.2">
      <c r="A30" s="79"/>
      <c r="B30" s="23"/>
      <c r="C30" s="7"/>
      <c r="D30" s="7"/>
      <c r="E30" s="7"/>
      <c r="F30" s="7"/>
      <c r="G30" s="7"/>
      <c r="H30" s="7"/>
      <c r="I30" s="7"/>
      <c r="J30" s="7"/>
      <c r="K30" s="7"/>
      <c r="L30" s="12"/>
      <c r="M30" s="7"/>
      <c r="N30" s="7"/>
      <c r="O30" s="7"/>
      <c r="P30" s="7"/>
      <c r="Q30" s="271"/>
      <c r="R30" s="378"/>
      <c r="S30" s="380"/>
      <c r="T30" s="382"/>
      <c r="U30" s="382"/>
      <c r="V30" s="287"/>
    </row>
    <row r="31" spans="1:22" ht="15.95" customHeight="1" x14ac:dyDescent="0.2">
      <c r="A31" s="279" t="s">
        <v>47</v>
      </c>
      <c r="B31" s="279"/>
      <c r="C31" s="104" t="s">
        <v>82</v>
      </c>
      <c r="D31" s="104" t="s">
        <v>83</v>
      </c>
      <c r="E31" s="104" t="s">
        <v>84</v>
      </c>
      <c r="F31" s="105" t="s">
        <v>48</v>
      </c>
      <c r="G31" s="77" t="s">
        <v>49</v>
      </c>
      <c r="H31" s="77" t="s">
        <v>50</v>
      </c>
      <c r="I31" s="77" t="s">
        <v>51</v>
      </c>
      <c r="L31" s="12"/>
      <c r="M31" s="1"/>
      <c r="N31" s="9" t="s">
        <v>51</v>
      </c>
      <c r="O31" s="7"/>
      <c r="P31" s="7"/>
      <c r="Q31" s="255" t="s">
        <v>134</v>
      </c>
      <c r="R31" s="256"/>
      <c r="S31" s="256"/>
      <c r="T31" s="256"/>
      <c r="U31" s="256"/>
      <c r="V31" s="257"/>
    </row>
    <row r="32" spans="1:22" ht="15.95" customHeight="1" x14ac:dyDescent="0.2">
      <c r="A32" s="295" t="s">
        <v>190</v>
      </c>
      <c r="B32" s="314"/>
      <c r="C32" s="235">
        <v>0.8</v>
      </c>
      <c r="D32" s="106">
        <v>6</v>
      </c>
      <c r="E32" s="54">
        <f>C32*D32</f>
        <v>4.8000000000000007</v>
      </c>
      <c r="F32" s="109">
        <f>E32/$K$39</f>
        <v>1.7840559167114724E-2</v>
      </c>
      <c r="G32" s="55">
        <f>E32*$K$32</f>
        <v>480.00000000000006</v>
      </c>
      <c r="H32" s="56">
        <f t="shared" ref="H32:H34" si="6">$J$12*60/365</f>
        <v>267.32054794520548</v>
      </c>
      <c r="I32" s="57">
        <f>N32</f>
        <v>1.75968515557742</v>
      </c>
      <c r="J32" s="58"/>
      <c r="K32" s="90">
        <f>K19</f>
        <v>100</v>
      </c>
      <c r="L32" s="12"/>
      <c r="M32" s="59">
        <f t="shared" ref="M32:M34" si="7">$J$12*60/365</f>
        <v>267.32054794520548</v>
      </c>
      <c r="N32" s="60">
        <f>G32/H32*$J$22</f>
        <v>1.75968515557742</v>
      </c>
      <c r="O32" s="363" t="s">
        <v>52</v>
      </c>
      <c r="P32" s="363"/>
      <c r="Q32" s="258"/>
      <c r="R32" s="259"/>
      <c r="S32" s="259"/>
      <c r="T32" s="259"/>
      <c r="U32" s="259"/>
      <c r="V32" s="260"/>
    </row>
    <row r="33" spans="1:22" ht="15.95" customHeight="1" x14ac:dyDescent="0.2">
      <c r="A33" s="295" t="s">
        <v>53</v>
      </c>
      <c r="B33" s="314"/>
      <c r="C33" s="234">
        <v>0.3</v>
      </c>
      <c r="D33" s="107">
        <v>8</v>
      </c>
      <c r="E33" s="61">
        <f t="shared" ref="E33:E34" si="8">C33*D33</f>
        <v>2.4</v>
      </c>
      <c r="F33" s="110">
        <f t="shared" ref="F33:F34" si="9">E33/$K$39</f>
        <v>8.9202795835573601E-3</v>
      </c>
      <c r="G33" s="62">
        <f>E33*$K$32</f>
        <v>240</v>
      </c>
      <c r="H33" s="63">
        <f t="shared" si="6"/>
        <v>267.32054794520548</v>
      </c>
      <c r="I33" s="111">
        <f>N33</f>
        <v>0.87984257778870989</v>
      </c>
      <c r="J33" s="64" t="s">
        <v>44</v>
      </c>
      <c r="K33" s="99">
        <f>SUM(I32:I34)</f>
        <v>2.932808592629033</v>
      </c>
      <c r="L33" s="12"/>
      <c r="M33" s="65">
        <f t="shared" si="7"/>
        <v>267.32054794520548</v>
      </c>
      <c r="N33" s="66">
        <f>G33/H33*$J$22</f>
        <v>0.87984257778870989</v>
      </c>
      <c r="O33" s="170" t="s">
        <v>54</v>
      </c>
      <c r="P33" s="170"/>
      <c r="Q33" s="261"/>
      <c r="R33" s="262"/>
      <c r="S33" s="262"/>
      <c r="T33" s="262"/>
      <c r="U33" s="262"/>
      <c r="V33" s="263"/>
    </row>
    <row r="34" spans="1:22" ht="15.95" customHeight="1" x14ac:dyDescent="0.2">
      <c r="A34" s="295" t="s">
        <v>55</v>
      </c>
      <c r="B34" s="314"/>
      <c r="C34" s="236">
        <v>0.1</v>
      </c>
      <c r="D34" s="108">
        <v>8</v>
      </c>
      <c r="E34" s="67">
        <f t="shared" si="8"/>
        <v>0.8</v>
      </c>
      <c r="F34" s="112">
        <f t="shared" si="9"/>
        <v>2.9734265278524535E-3</v>
      </c>
      <c r="G34" s="68">
        <f>E34*$K$32</f>
        <v>80</v>
      </c>
      <c r="H34" s="69">
        <f t="shared" si="6"/>
        <v>267.32054794520548</v>
      </c>
      <c r="I34" s="70">
        <f>N34</f>
        <v>0.29328085926290332</v>
      </c>
      <c r="J34" s="71"/>
      <c r="K34" s="72"/>
      <c r="L34" s="12"/>
      <c r="M34" s="73">
        <f t="shared" si="7"/>
        <v>267.32054794520548</v>
      </c>
      <c r="N34" s="74">
        <f>G34/H34*$J$22</f>
        <v>0.29328085926290332</v>
      </c>
      <c r="O34" s="363" t="s">
        <v>56</v>
      </c>
      <c r="P34" s="363"/>
      <c r="Q34" s="7"/>
    </row>
    <row r="35" spans="1:22" ht="15.95" customHeight="1" x14ac:dyDescent="0.2">
      <c r="A35" s="6"/>
      <c r="B35" s="7"/>
      <c r="C35" s="371" t="s">
        <v>72</v>
      </c>
      <c r="D35" s="371"/>
      <c r="E35" s="371"/>
      <c r="F35" s="371"/>
      <c r="G35" s="371"/>
      <c r="H35" s="371"/>
      <c r="I35" s="371"/>
      <c r="J35" s="371"/>
      <c r="K35" s="371"/>
      <c r="L35" s="12"/>
      <c r="M35" s="7"/>
      <c r="N35" s="7"/>
      <c r="O35" s="7"/>
      <c r="P35" s="7"/>
      <c r="Q35" s="7"/>
    </row>
    <row r="36" spans="1:22" ht="8.1" customHeight="1" x14ac:dyDescent="0.2">
      <c r="A36" s="6"/>
      <c r="B36" s="6"/>
      <c r="C36" s="6"/>
      <c r="D36" s="6"/>
      <c r="E36" s="6"/>
      <c r="F36" s="6"/>
      <c r="G36" s="6"/>
      <c r="H36" s="6"/>
      <c r="I36" s="6"/>
      <c r="J36" s="6"/>
      <c r="K36" s="6"/>
      <c r="L36" s="12"/>
      <c r="M36" s="7"/>
      <c r="N36" s="7"/>
      <c r="O36" s="7"/>
      <c r="P36" s="7"/>
      <c r="Q36" s="7"/>
    </row>
    <row r="37" spans="1:22" ht="15.95" customHeight="1" x14ac:dyDescent="0.2">
      <c r="A37" s="279" t="s">
        <v>57</v>
      </c>
      <c r="B37" s="279"/>
      <c r="C37" s="279"/>
      <c r="D37" s="279"/>
      <c r="E37" s="279"/>
      <c r="F37" s="279"/>
      <c r="G37" s="279"/>
      <c r="H37" s="279"/>
      <c r="I37" s="279"/>
      <c r="J37" s="279"/>
      <c r="K37" s="279"/>
      <c r="L37" s="12"/>
      <c r="M37" s="7"/>
      <c r="N37" s="7"/>
      <c r="O37" s="7"/>
      <c r="P37" s="7"/>
      <c r="Q37" s="7"/>
    </row>
    <row r="38" spans="1:22" ht="9.9499999999999993" customHeight="1" x14ac:dyDescent="0.2">
      <c r="A38" s="6"/>
      <c r="B38" s="6"/>
      <c r="C38" s="6"/>
      <c r="D38" s="6"/>
      <c r="E38" s="6"/>
      <c r="F38" s="6"/>
      <c r="G38" s="6"/>
      <c r="H38" s="6"/>
      <c r="I38" s="6"/>
      <c r="J38" s="6"/>
      <c r="K38" s="6"/>
      <c r="L38" s="12"/>
      <c r="M38" s="7"/>
      <c r="N38" s="7"/>
      <c r="O38" s="7"/>
      <c r="P38" s="7"/>
      <c r="Q38" s="7"/>
    </row>
    <row r="39" spans="1:22" ht="15.95" customHeight="1" x14ac:dyDescent="0.2">
      <c r="A39" s="280">
        <v>40</v>
      </c>
      <c r="B39" s="280"/>
      <c r="C39" s="280"/>
      <c r="D39" s="21">
        <f>N12</f>
        <v>1996</v>
      </c>
      <c r="E39" s="85" t="s">
        <v>9</v>
      </c>
      <c r="F39" s="86">
        <v>0.18</v>
      </c>
      <c r="G39" s="87">
        <f>-D39*F39</f>
        <v>-359.28</v>
      </c>
      <c r="H39" s="372" t="s">
        <v>10</v>
      </c>
      <c r="I39" s="372"/>
      <c r="J39" s="22">
        <f>SUM(D39,G39)</f>
        <v>1636.72</v>
      </c>
      <c r="K39" s="117">
        <f>J39*60/365</f>
        <v>269.0498630136986</v>
      </c>
      <c r="L39" s="12"/>
      <c r="M39" s="7"/>
      <c r="N39" s="7"/>
      <c r="O39" s="7"/>
      <c r="P39" s="7"/>
      <c r="Q39" s="7"/>
    </row>
    <row r="40" spans="1:22" ht="9.9499999999999993" customHeight="1" x14ac:dyDescent="0.2">
      <c r="A40" s="6"/>
      <c r="B40" s="6"/>
      <c r="C40" s="6"/>
      <c r="D40" s="6"/>
      <c r="E40" s="6"/>
      <c r="F40" s="6"/>
      <c r="G40" s="6"/>
      <c r="H40" s="6"/>
      <c r="I40" s="6"/>
      <c r="J40" s="6"/>
      <c r="K40" s="6"/>
      <c r="L40" s="12"/>
      <c r="M40" s="7"/>
      <c r="N40" s="7"/>
      <c r="O40" s="7"/>
      <c r="P40" s="7"/>
      <c r="Q40" s="7"/>
    </row>
    <row r="41" spans="1:22" ht="15.95" customHeight="1" x14ac:dyDescent="0.2">
      <c r="A41" s="279" t="s">
        <v>58</v>
      </c>
      <c r="B41" s="279"/>
      <c r="C41" s="279"/>
      <c r="D41" s="279"/>
      <c r="E41" s="279"/>
      <c r="F41" s="279"/>
      <c r="G41" s="279"/>
      <c r="H41" s="279"/>
      <c r="I41" s="279"/>
      <c r="J41" s="279"/>
      <c r="K41" s="279"/>
      <c r="L41" s="12"/>
      <c r="M41" s="7"/>
      <c r="N41" s="7"/>
      <c r="O41" s="7"/>
      <c r="P41" s="7"/>
      <c r="Q41" s="7"/>
    </row>
    <row r="42" spans="1:22" ht="9.9499999999999993" customHeight="1" x14ac:dyDescent="0.2">
      <c r="A42" s="6"/>
      <c r="B42" s="6"/>
      <c r="C42" s="6"/>
      <c r="D42" s="6"/>
      <c r="E42" s="6"/>
      <c r="F42" s="6"/>
      <c r="G42" s="6"/>
      <c r="H42" s="6"/>
      <c r="I42" s="6"/>
      <c r="J42" s="6"/>
      <c r="K42" s="6"/>
      <c r="L42" s="12"/>
      <c r="M42" s="7"/>
      <c r="N42" s="7"/>
      <c r="O42" s="7"/>
      <c r="P42" s="7"/>
      <c r="Q42" s="7"/>
    </row>
    <row r="43" spans="1:22" ht="15.95" customHeight="1" x14ac:dyDescent="0.2">
      <c r="A43" s="280">
        <v>38</v>
      </c>
      <c r="B43" s="280"/>
      <c r="C43" s="280"/>
      <c r="D43" s="21">
        <f>P12</f>
        <v>1896.2</v>
      </c>
      <c r="E43" s="85" t="s">
        <v>9</v>
      </c>
      <c r="F43" s="86">
        <v>0.18</v>
      </c>
      <c r="G43" s="87">
        <f>-D43*F43</f>
        <v>-341.31599999999997</v>
      </c>
      <c r="H43" s="372" t="s">
        <v>70</v>
      </c>
      <c r="I43" s="372"/>
      <c r="J43" s="22">
        <f>SUM(D43,G43)</f>
        <v>1554.884</v>
      </c>
      <c r="K43" s="117">
        <f>J43*60/365</f>
        <v>255.59736986301371</v>
      </c>
      <c r="L43" s="12"/>
      <c r="M43" s="7"/>
      <c r="N43" s="7"/>
      <c r="O43" s="7"/>
      <c r="P43" s="7"/>
      <c r="Q43" s="7"/>
    </row>
    <row r="44" spans="1:22" ht="15" customHeight="1" x14ac:dyDescent="0.2">
      <c r="A44" s="6"/>
      <c r="B44" s="6"/>
      <c r="C44" s="6"/>
      <c r="D44" s="6"/>
      <c r="E44" s="6"/>
      <c r="F44" s="6"/>
      <c r="G44" s="6"/>
      <c r="H44" s="6"/>
      <c r="I44" s="6"/>
      <c r="J44" s="6"/>
      <c r="K44" s="6"/>
      <c r="L44" s="12"/>
      <c r="M44" s="7"/>
      <c r="N44" s="7"/>
      <c r="O44" s="7"/>
      <c r="P44" s="7"/>
      <c r="Q44" s="7"/>
    </row>
    <row r="45" spans="1:22" ht="18" customHeight="1" x14ac:dyDescent="0.2">
      <c r="A45" s="368" t="s">
        <v>59</v>
      </c>
      <c r="B45" s="369"/>
      <c r="C45" s="369"/>
      <c r="D45" s="369"/>
      <c r="E45" s="369"/>
      <c r="F45" s="369"/>
      <c r="G45" s="369"/>
      <c r="H45" s="369"/>
      <c r="I45" s="369"/>
      <c r="J45" s="369"/>
      <c r="K45" s="370"/>
      <c r="L45" s="12"/>
      <c r="M45" s="7"/>
      <c r="N45" s="7"/>
      <c r="O45" s="7"/>
      <c r="P45" s="7"/>
      <c r="Q45" s="7"/>
    </row>
  </sheetData>
  <sheetProtection sheet="1" objects="1" scenarios="1"/>
  <mergeCells count="69">
    <mergeCell ref="R27:S27"/>
    <mergeCell ref="Q31:V33"/>
    <mergeCell ref="Q29:R30"/>
    <mergeCell ref="S29:S30"/>
    <mergeCell ref="T29:U30"/>
    <mergeCell ref="V29:V30"/>
    <mergeCell ref="Q22:V22"/>
    <mergeCell ref="R23:S23"/>
    <mergeCell ref="R24:S24"/>
    <mergeCell ref="R25:S25"/>
    <mergeCell ref="R26:S26"/>
    <mergeCell ref="A34:B34"/>
    <mergeCell ref="O34:P34"/>
    <mergeCell ref="A45:K45"/>
    <mergeCell ref="C35:K35"/>
    <mergeCell ref="A37:K37"/>
    <mergeCell ref="A39:C39"/>
    <mergeCell ref="H39:I39"/>
    <mergeCell ref="A41:K41"/>
    <mergeCell ref="A43:C43"/>
    <mergeCell ref="H43:I43"/>
    <mergeCell ref="A9:B9"/>
    <mergeCell ref="A31:B31"/>
    <mergeCell ref="A32:B32"/>
    <mergeCell ref="O32:P32"/>
    <mergeCell ref="A33:B33"/>
    <mergeCell ref="N22:O22"/>
    <mergeCell ref="A23:B23"/>
    <mergeCell ref="A25:B25"/>
    <mergeCell ref="A26:B26"/>
    <mergeCell ref="N27:O29"/>
    <mergeCell ref="A29:B29"/>
    <mergeCell ref="A24:B24"/>
    <mergeCell ref="N24:O24"/>
    <mergeCell ref="N25:O25"/>
    <mergeCell ref="N26:O26"/>
    <mergeCell ref="N23:O23"/>
    <mergeCell ref="M14:P15"/>
    <mergeCell ref="A21:B21"/>
    <mergeCell ref="A22:B22"/>
    <mergeCell ref="A6:B6"/>
    <mergeCell ref="E6:G6"/>
    <mergeCell ref="A8:B8"/>
    <mergeCell ref="G8:G9"/>
    <mergeCell ref="F8:F9"/>
    <mergeCell ref="A14:B14"/>
    <mergeCell ref="E14:H14"/>
    <mergeCell ref="A19:I19"/>
    <mergeCell ref="A16:B16"/>
    <mergeCell ref="I16:K16"/>
    <mergeCell ref="H8:I8"/>
    <mergeCell ref="K8:K9"/>
    <mergeCell ref="J10:K10"/>
    <mergeCell ref="C10:C11"/>
    <mergeCell ref="A17:B17"/>
    <mergeCell ref="C17:K17"/>
    <mergeCell ref="Q4:Q5"/>
    <mergeCell ref="A1:K1"/>
    <mergeCell ref="A2:K2"/>
    <mergeCell ref="A4:K4"/>
    <mergeCell ref="M4:M5"/>
    <mergeCell ref="O4:O5"/>
    <mergeCell ref="D9:D11"/>
    <mergeCell ref="A10:B10"/>
    <mergeCell ref="A13:B13"/>
    <mergeCell ref="J8:J9"/>
    <mergeCell ref="M16:P16"/>
    <mergeCell ref="Q16:Q17"/>
    <mergeCell ref="M17:P17"/>
  </mergeCells>
  <conditionalFormatting sqref="H16">
    <cfRule type="cellIs" dxfId="4" priority="2" operator="lessThan">
      <formula>0</formula>
    </cfRule>
  </conditionalFormatting>
  <conditionalFormatting sqref="I16:K16">
    <cfRule type="cellIs" dxfId="3" priority="1" operator="lessThan">
      <formula>0</formula>
    </cfRule>
  </conditionalFormatting>
  <printOptions horizontalCentered="1"/>
  <pageMargins left="0.39370078740157483" right="0.39370078740157483" top="0.39370078740157483" bottom="0.39370078740157483" header="0.23622047244094491" footer="0.23622047244094491"/>
  <pageSetup paperSize="9" scale="86" orientation="landscape" horizontalDpi="4294967293" verticalDpi="0" r:id="rId1"/>
  <headerFooter>
    <oddFooter>&amp;C&amp;"Arial,Kursiv"&amp;9Ausfallsfaktor Zusammensetzung incl. Jahres- bzw. Tagesnettoarbeitszeit eines "VZÄ"  incl.Vorgabewerte für Küche, Reinigung und Wäsche - Autor HL a.D. Peter Mehringer</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C305F-50BA-4FCD-87BE-A2A278CB8259}">
  <sheetPr>
    <pageSetUpPr fitToPage="1"/>
  </sheetPr>
  <dimension ref="A1:O43"/>
  <sheetViews>
    <sheetView workbookViewId="0">
      <selection activeCell="H27" sqref="H27"/>
    </sheetView>
  </sheetViews>
  <sheetFormatPr baseColWidth="10" defaultRowHeight="12.75" x14ac:dyDescent="0.2"/>
  <cols>
    <col min="1" max="1" width="15.7109375" customWidth="1"/>
    <col min="2" max="2" width="13.140625" customWidth="1"/>
    <col min="3" max="4" width="14.7109375" customWidth="1"/>
    <col min="5" max="5" width="2.7109375" customWidth="1"/>
    <col min="6" max="7" width="12.7109375" customWidth="1"/>
    <col min="10" max="10" width="2.7109375" customWidth="1"/>
    <col min="11" max="11" width="12.7109375" customWidth="1"/>
    <col min="12" max="12" width="2.7109375" hidden="1" customWidth="1"/>
    <col min="13" max="15" width="12.7109375" hidden="1" customWidth="1"/>
    <col min="16" max="16" width="11.42578125" customWidth="1"/>
  </cols>
  <sheetData>
    <row r="1" spans="1:15" ht="18.75" x14ac:dyDescent="0.2">
      <c r="A1" s="384" t="s">
        <v>191</v>
      </c>
      <c r="B1" s="384"/>
      <c r="C1" s="384"/>
      <c r="D1" s="384"/>
      <c r="E1" s="384"/>
      <c r="F1" s="384"/>
      <c r="G1" s="384"/>
      <c r="H1" s="384"/>
      <c r="I1" s="384"/>
      <c r="J1" s="384"/>
      <c r="K1" s="384"/>
      <c r="O1" s="217"/>
    </row>
    <row r="2" spans="1:15" ht="9.9499999999999993" customHeight="1" x14ac:dyDescent="0.2">
      <c r="A2" s="7"/>
      <c r="B2" s="7"/>
      <c r="C2" s="7"/>
      <c r="D2" s="7"/>
      <c r="E2" s="7"/>
      <c r="F2" s="7"/>
      <c r="G2" s="7"/>
      <c r="H2" s="7"/>
      <c r="I2" s="7"/>
      <c r="J2" s="7"/>
      <c r="K2" s="7"/>
      <c r="L2" s="6"/>
      <c r="M2" s="6"/>
      <c r="N2" s="279" t="s">
        <v>165</v>
      </c>
      <c r="O2" s="279"/>
    </row>
    <row r="3" spans="1:15" ht="9.9499999999999993" customHeight="1" x14ac:dyDescent="0.2">
      <c r="A3" s="279" t="s">
        <v>135</v>
      </c>
      <c r="B3" s="279"/>
      <c r="C3" s="390">
        <v>2020</v>
      </c>
      <c r="D3" s="390"/>
      <c r="E3" s="390"/>
      <c r="F3" s="389" t="s">
        <v>171</v>
      </c>
      <c r="G3" s="315"/>
      <c r="H3" s="386" t="s">
        <v>14</v>
      </c>
      <c r="I3" s="7"/>
      <c r="J3" s="7"/>
      <c r="K3" s="313" t="s">
        <v>170</v>
      </c>
      <c r="L3" s="6"/>
      <c r="M3" s="6"/>
      <c r="N3" s="279"/>
      <c r="O3" s="279"/>
    </row>
    <row r="4" spans="1:15" ht="9.9499999999999993" customHeight="1" x14ac:dyDescent="0.2">
      <c r="A4" s="279"/>
      <c r="B4" s="279"/>
      <c r="C4" s="390"/>
      <c r="D4" s="390"/>
      <c r="E4" s="390"/>
      <c r="F4" s="389"/>
      <c r="G4" s="315"/>
      <c r="H4" s="387"/>
      <c r="I4" s="7"/>
      <c r="J4" s="7"/>
      <c r="K4" s="313"/>
      <c r="L4" s="6"/>
      <c r="M4" s="6"/>
      <c r="N4" s="391"/>
      <c r="O4" s="391"/>
    </row>
    <row r="5" spans="1:15" ht="15" customHeight="1" x14ac:dyDescent="0.2">
      <c r="A5" s="327" t="s">
        <v>136</v>
      </c>
      <c r="B5" s="295" t="s">
        <v>137</v>
      </c>
      <c r="C5" s="295" t="s">
        <v>138</v>
      </c>
      <c r="D5" s="327" t="s">
        <v>139</v>
      </c>
      <c r="E5" s="252"/>
      <c r="F5" s="327" t="s">
        <v>192</v>
      </c>
      <c r="G5" s="295" t="s">
        <v>141</v>
      </c>
      <c r="H5" s="327" t="s">
        <v>142</v>
      </c>
      <c r="I5" s="393" t="s">
        <v>166</v>
      </c>
      <c r="J5" s="394"/>
      <c r="K5" s="412">
        <v>40</v>
      </c>
      <c r="L5" s="6"/>
      <c r="M5" s="219" t="s">
        <v>169</v>
      </c>
      <c r="N5" s="220" t="s">
        <v>14</v>
      </c>
      <c r="O5" s="220" t="s">
        <v>16</v>
      </c>
    </row>
    <row r="6" spans="1:15" ht="15" customHeight="1" x14ac:dyDescent="0.2">
      <c r="A6" s="388"/>
      <c r="B6" s="295"/>
      <c r="C6" s="295"/>
      <c r="D6" s="388"/>
      <c r="E6" s="252"/>
      <c r="F6" s="383"/>
      <c r="G6" s="385"/>
      <c r="H6" s="383"/>
      <c r="I6" s="393" t="s">
        <v>167</v>
      </c>
      <c r="J6" s="394"/>
      <c r="K6" s="412">
        <v>38</v>
      </c>
      <c r="L6" s="6"/>
      <c r="M6" s="221" t="s">
        <v>168</v>
      </c>
      <c r="N6" s="10">
        <f>K5</f>
        <v>40</v>
      </c>
      <c r="O6" s="10">
        <f>K6</f>
        <v>38</v>
      </c>
    </row>
    <row r="7" spans="1:15" ht="15" customHeight="1" x14ac:dyDescent="0.2">
      <c r="A7" s="11">
        <f>K7</f>
        <v>1996</v>
      </c>
      <c r="B7" s="248">
        <v>0.2</v>
      </c>
      <c r="C7" s="11">
        <f>-A7*B7</f>
        <v>-399.20000000000005</v>
      </c>
      <c r="D7" s="181">
        <f>SUM(A7,C7)</f>
        <v>1596.8</v>
      </c>
      <c r="E7" s="7"/>
      <c r="F7" s="182">
        <v>53800</v>
      </c>
      <c r="G7" s="182">
        <f>F7/D7</f>
        <v>33.692384769539082</v>
      </c>
      <c r="H7" s="183">
        <f>G7/60</f>
        <v>0.56153974615898472</v>
      </c>
      <c r="I7" s="7"/>
      <c r="J7" s="7"/>
      <c r="K7" s="218">
        <f>M7</f>
        <v>1996</v>
      </c>
      <c r="L7" s="6"/>
      <c r="M7" s="11">
        <f>IF(H3=N5,N7,IF(H3=O5,O7,0))</f>
        <v>1996</v>
      </c>
      <c r="N7" s="8">
        <f>N6*49.9</f>
        <v>1996</v>
      </c>
      <c r="O7" s="8">
        <f>N7/N6*O6</f>
        <v>1896.2</v>
      </c>
    </row>
    <row r="8" spans="1:15" ht="9.9499999999999993" customHeight="1" x14ac:dyDescent="0.2">
      <c r="A8" s="7"/>
      <c r="B8" s="7"/>
      <c r="C8" s="7"/>
      <c r="D8" s="7"/>
      <c r="E8" s="7"/>
      <c r="F8" s="7"/>
      <c r="G8" s="7"/>
      <c r="H8" s="7"/>
      <c r="I8" s="7"/>
      <c r="J8" s="7"/>
      <c r="K8" s="7"/>
      <c r="L8" s="6"/>
      <c r="M8" s="6"/>
      <c r="N8" s="6"/>
      <c r="O8" s="6"/>
    </row>
    <row r="9" spans="1:15" ht="9.9499999999999993" customHeight="1" x14ac:dyDescent="0.2">
      <c r="A9" s="279" t="s">
        <v>143</v>
      </c>
      <c r="B9" s="279"/>
      <c r="C9" s="390">
        <v>2020</v>
      </c>
      <c r="D9" s="390"/>
      <c r="E9" s="390"/>
      <c r="F9" s="216"/>
      <c r="G9" s="7"/>
      <c r="H9" s="7"/>
      <c r="I9" s="7"/>
      <c r="J9" s="7"/>
      <c r="K9" s="7"/>
      <c r="L9" s="6"/>
      <c r="M9" s="6"/>
      <c r="N9" s="6"/>
      <c r="O9" s="6"/>
    </row>
    <row r="10" spans="1:15" ht="9.9499999999999993" customHeight="1" x14ac:dyDescent="0.2">
      <c r="A10" s="279"/>
      <c r="B10" s="279"/>
      <c r="C10" s="390"/>
      <c r="D10" s="390"/>
      <c r="E10" s="390"/>
      <c r="F10" s="216"/>
      <c r="G10" s="7"/>
      <c r="H10" s="7"/>
      <c r="I10" s="7"/>
      <c r="J10" s="7"/>
      <c r="K10" s="7"/>
      <c r="L10" s="6"/>
      <c r="M10" s="6"/>
      <c r="N10" s="6"/>
      <c r="O10" s="6"/>
    </row>
    <row r="11" spans="1:15" ht="15" customHeight="1" x14ac:dyDescent="0.2">
      <c r="A11" s="252" t="s">
        <v>144</v>
      </c>
      <c r="B11" s="295" t="s">
        <v>137</v>
      </c>
      <c r="C11" s="295" t="s">
        <v>138</v>
      </c>
      <c r="D11" s="252" t="s">
        <v>144</v>
      </c>
      <c r="E11" s="7"/>
      <c r="F11" s="327" t="s">
        <v>192</v>
      </c>
      <c r="G11" s="295" t="s">
        <v>141</v>
      </c>
      <c r="H11" s="327" t="s">
        <v>142</v>
      </c>
      <c r="I11" s="7"/>
      <c r="J11" s="7"/>
      <c r="K11" s="7"/>
      <c r="L11" s="6"/>
      <c r="M11" s="6"/>
      <c r="N11" s="6"/>
      <c r="O11" s="6"/>
    </row>
    <row r="12" spans="1:15" ht="15" customHeight="1" x14ac:dyDescent="0.2">
      <c r="A12" s="252" t="s">
        <v>145</v>
      </c>
      <c r="B12" s="295"/>
      <c r="C12" s="295"/>
      <c r="D12" s="252" t="s">
        <v>146</v>
      </c>
      <c r="E12" s="7"/>
      <c r="F12" s="383"/>
      <c r="G12" s="385"/>
      <c r="H12" s="383"/>
      <c r="I12" s="7"/>
      <c r="J12" s="7"/>
      <c r="K12" s="7"/>
      <c r="L12" s="6"/>
      <c r="M12" s="6"/>
      <c r="N12" s="6"/>
      <c r="O12" s="6"/>
    </row>
    <row r="13" spans="1:15" ht="15" customHeight="1" x14ac:dyDescent="0.2">
      <c r="A13" s="11">
        <f>K7</f>
        <v>1996</v>
      </c>
      <c r="B13" s="247">
        <v>0.22</v>
      </c>
      <c r="C13" s="11">
        <f>-A13*B13</f>
        <v>-439.12</v>
      </c>
      <c r="D13" s="181">
        <f>SUM(A13,C13)</f>
        <v>1556.88</v>
      </c>
      <c r="E13" s="7"/>
      <c r="F13" s="182">
        <v>53800</v>
      </c>
      <c r="G13" s="182">
        <f>F13/D13</f>
        <v>34.556292071322126</v>
      </c>
      <c r="H13" s="183">
        <f>G13/60</f>
        <v>0.57593820118870209</v>
      </c>
      <c r="I13" s="7"/>
      <c r="J13" s="7"/>
      <c r="K13" s="7"/>
      <c r="L13" s="6"/>
      <c r="M13" s="6"/>
      <c r="N13" s="6"/>
      <c r="O13" s="6"/>
    </row>
    <row r="14" spans="1:15" ht="12" customHeight="1" x14ac:dyDescent="0.2">
      <c r="A14" s="7"/>
      <c r="B14" s="7"/>
      <c r="C14" s="7"/>
      <c r="D14" s="7"/>
      <c r="E14" s="7"/>
      <c r="F14" s="7"/>
      <c r="G14" s="7"/>
      <c r="H14" s="7"/>
      <c r="I14" s="7"/>
      <c r="J14" s="7"/>
      <c r="K14" s="7"/>
    </row>
    <row r="15" spans="1:15" ht="15" x14ac:dyDescent="0.2">
      <c r="A15" s="395" t="s">
        <v>196</v>
      </c>
      <c r="B15" s="395"/>
      <c r="C15" s="395"/>
      <c r="D15" s="395"/>
      <c r="E15" s="395"/>
      <c r="F15" s="395"/>
      <c r="G15" s="395"/>
      <c r="H15" s="395"/>
      <c r="I15" s="395"/>
      <c r="J15" s="395"/>
      <c r="K15" s="395"/>
    </row>
    <row r="16" spans="1:15" ht="8.1" customHeight="1" x14ac:dyDescent="0.2">
      <c r="A16" s="7"/>
      <c r="B16" s="7"/>
      <c r="C16" s="7"/>
      <c r="D16" s="7"/>
      <c r="E16" s="7"/>
      <c r="F16" s="7"/>
      <c r="G16" s="7"/>
      <c r="H16" s="7"/>
      <c r="I16" s="7"/>
      <c r="J16" s="7"/>
      <c r="K16" s="7"/>
    </row>
    <row r="17" spans="1:13" ht="14.1" customHeight="1" x14ac:dyDescent="0.2">
      <c r="A17" s="7"/>
      <c r="B17" s="251" t="s">
        <v>147</v>
      </c>
      <c r="C17" s="251" t="s">
        <v>148</v>
      </c>
      <c r="D17" s="251" t="s">
        <v>147</v>
      </c>
      <c r="E17" s="7"/>
      <c r="F17" s="251" t="s">
        <v>149</v>
      </c>
      <c r="G17" s="251" t="s">
        <v>149</v>
      </c>
      <c r="H17" s="184" t="s">
        <v>150</v>
      </c>
      <c r="I17" s="184" t="s">
        <v>150</v>
      </c>
      <c r="J17" s="7"/>
      <c r="K17" s="185" t="s">
        <v>85</v>
      </c>
    </row>
    <row r="18" spans="1:13" ht="14.1" customHeight="1" x14ac:dyDescent="0.2">
      <c r="A18" s="7"/>
      <c r="B18" s="251" t="s">
        <v>151</v>
      </c>
      <c r="C18" s="186">
        <v>0.25</v>
      </c>
      <c r="D18" s="251" t="s">
        <v>152</v>
      </c>
      <c r="E18" s="7"/>
      <c r="F18" s="251" t="s">
        <v>153</v>
      </c>
      <c r="G18" s="251" t="s">
        <v>153</v>
      </c>
      <c r="H18" s="184" t="s">
        <v>154</v>
      </c>
      <c r="I18" s="184" t="s">
        <v>155</v>
      </c>
      <c r="J18" s="7"/>
      <c r="K18" s="187" t="s">
        <v>150</v>
      </c>
    </row>
    <row r="19" spans="1:13" ht="14.1" customHeight="1" x14ac:dyDescent="0.2">
      <c r="A19" s="254">
        <v>0</v>
      </c>
      <c r="B19" s="188">
        <v>0</v>
      </c>
      <c r="C19" s="188">
        <f>B19*$C$18</f>
        <v>0</v>
      </c>
      <c r="D19" s="189">
        <f>SUM(B19:C19)</f>
        <v>0</v>
      </c>
      <c r="E19" s="7"/>
      <c r="F19" s="190">
        <f>$H$7</f>
        <v>0.56153974615898472</v>
      </c>
      <c r="G19" s="190">
        <f>$H$13</f>
        <v>0.57593820118870209</v>
      </c>
      <c r="H19" s="191">
        <f>D19*F19</f>
        <v>0</v>
      </c>
      <c r="I19" s="191">
        <f>G19*D19</f>
        <v>0</v>
      </c>
      <c r="J19" s="7"/>
      <c r="K19" s="192">
        <f>I19-H19</f>
        <v>0</v>
      </c>
    </row>
    <row r="20" spans="1:13" ht="14.1" customHeight="1" x14ac:dyDescent="0.2">
      <c r="A20" s="254">
        <v>1</v>
      </c>
      <c r="B20" s="222">
        <v>25</v>
      </c>
      <c r="C20" s="193">
        <v>0</v>
      </c>
      <c r="D20" s="194">
        <f>SUM(B20:C20)</f>
        <v>25</v>
      </c>
      <c r="E20" s="7"/>
      <c r="F20" s="195">
        <f>$H$7</f>
        <v>0.56153974615898472</v>
      </c>
      <c r="G20" s="195">
        <f>$H$13</f>
        <v>0.57593820118870209</v>
      </c>
      <c r="H20" s="196">
        <f>D20*F20</f>
        <v>14.038493653974617</v>
      </c>
      <c r="I20" s="196">
        <f>G20*D20</f>
        <v>14.398455029717553</v>
      </c>
      <c r="J20" s="7"/>
      <c r="K20" s="197">
        <f>I20-H20</f>
        <v>0.35996137574293563</v>
      </c>
    </row>
    <row r="21" spans="1:13" ht="14.1" customHeight="1" x14ac:dyDescent="0.2">
      <c r="A21" s="254">
        <v>2</v>
      </c>
      <c r="B21" s="222">
        <v>45</v>
      </c>
      <c r="C21" s="193">
        <f>B21*$C$18</f>
        <v>11.25</v>
      </c>
      <c r="D21" s="194">
        <f t="shared" ref="D21:D27" si="0">SUM(B21:C21)</f>
        <v>56.25</v>
      </c>
      <c r="E21" s="7"/>
      <c r="F21" s="198">
        <f>$H$7</f>
        <v>0.56153974615898472</v>
      </c>
      <c r="G21" s="198">
        <f>$H$13</f>
        <v>0.57593820118870209</v>
      </c>
      <c r="H21" s="199">
        <f t="shared" ref="H21:H27" si="1">D21*F21</f>
        <v>31.586610721442892</v>
      </c>
      <c r="I21" s="199">
        <f t="shared" ref="I21:I27" si="2">G21*D21</f>
        <v>32.396523816864494</v>
      </c>
      <c r="J21" s="7"/>
      <c r="K21" s="200">
        <f t="shared" ref="K21:K27" si="3">I21-H21</f>
        <v>0.80991309542160295</v>
      </c>
    </row>
    <row r="22" spans="1:13" ht="14.1" customHeight="1" x14ac:dyDescent="0.2">
      <c r="A22" s="223"/>
      <c r="B22" s="223"/>
      <c r="C22" s="201"/>
      <c r="D22" s="202"/>
      <c r="E22" s="7"/>
      <c r="F22" s="201"/>
      <c r="G22" s="201"/>
      <c r="H22" s="201"/>
      <c r="I22" s="201"/>
      <c r="J22" s="7"/>
      <c r="K22" s="201"/>
      <c r="L22" s="201"/>
      <c r="M22" s="201"/>
    </row>
    <row r="23" spans="1:13" ht="14.1" customHeight="1" x14ac:dyDescent="0.2">
      <c r="A23" s="254">
        <v>3</v>
      </c>
      <c r="B23" s="222">
        <v>76</v>
      </c>
      <c r="C23" s="193">
        <f>B23*$C$18</f>
        <v>19</v>
      </c>
      <c r="D23" s="194">
        <f t="shared" si="0"/>
        <v>95</v>
      </c>
      <c r="E23" s="7"/>
      <c r="F23" s="203">
        <f>$H$7</f>
        <v>0.56153974615898472</v>
      </c>
      <c r="G23" s="203">
        <f>$H$13</f>
        <v>0.57593820118870209</v>
      </c>
      <c r="H23" s="204">
        <f t="shared" si="1"/>
        <v>53.346275885103552</v>
      </c>
      <c r="I23" s="204">
        <f t="shared" si="2"/>
        <v>54.714129112926699</v>
      </c>
      <c r="J23" s="7"/>
      <c r="K23" s="205">
        <f t="shared" si="3"/>
        <v>1.3678532278231472</v>
      </c>
    </row>
    <row r="24" spans="1:13" ht="14.1" customHeight="1" x14ac:dyDescent="0.2">
      <c r="A24" s="254">
        <v>4</v>
      </c>
      <c r="B24" s="222">
        <v>107</v>
      </c>
      <c r="C24" s="193">
        <f>B24*$C$18</f>
        <v>26.75</v>
      </c>
      <c r="D24" s="194">
        <f t="shared" si="0"/>
        <v>133.75</v>
      </c>
      <c r="E24" s="7"/>
      <c r="F24" s="203">
        <f>$H$7</f>
        <v>0.56153974615898472</v>
      </c>
      <c r="G24" s="203">
        <f>$H$13</f>
        <v>0.57593820118870209</v>
      </c>
      <c r="H24" s="204">
        <f t="shared" si="1"/>
        <v>75.105941048764208</v>
      </c>
      <c r="I24" s="204">
        <f t="shared" si="2"/>
        <v>77.03173440898891</v>
      </c>
      <c r="J24" s="7"/>
      <c r="K24" s="197">
        <f t="shared" si="3"/>
        <v>1.9257933602247022</v>
      </c>
    </row>
    <row r="25" spans="1:13" ht="14.1" customHeight="1" x14ac:dyDescent="0.2">
      <c r="A25" s="254">
        <v>5</v>
      </c>
      <c r="B25" s="222">
        <v>130</v>
      </c>
      <c r="C25" s="193">
        <f>B25*$C$18</f>
        <v>32.5</v>
      </c>
      <c r="D25" s="194">
        <f t="shared" si="0"/>
        <v>162.5</v>
      </c>
      <c r="E25" s="7"/>
      <c r="F25" s="203">
        <f>$H$7</f>
        <v>0.56153974615898472</v>
      </c>
      <c r="G25" s="203">
        <f>$H$13</f>
        <v>0.57593820118870209</v>
      </c>
      <c r="H25" s="204">
        <f t="shared" si="1"/>
        <v>91.250208750835014</v>
      </c>
      <c r="I25" s="204">
        <f t="shared" si="2"/>
        <v>93.589957693164095</v>
      </c>
      <c r="J25" s="7"/>
      <c r="K25" s="197">
        <f t="shared" si="3"/>
        <v>2.3397489423290807</v>
      </c>
    </row>
    <row r="26" spans="1:13" ht="14.1" customHeight="1" x14ac:dyDescent="0.2">
      <c r="A26" s="254">
        <v>6</v>
      </c>
      <c r="B26" s="222">
        <v>150</v>
      </c>
      <c r="C26" s="193">
        <f>B26*$C$18</f>
        <v>37.5</v>
      </c>
      <c r="D26" s="194">
        <f t="shared" si="0"/>
        <v>187.5</v>
      </c>
      <c r="E26" s="7"/>
      <c r="F26" s="203">
        <f>$H$7</f>
        <v>0.56153974615898472</v>
      </c>
      <c r="G26" s="203">
        <f>$H$13</f>
        <v>0.57593820118870209</v>
      </c>
      <c r="H26" s="204">
        <f t="shared" si="1"/>
        <v>105.28870240480964</v>
      </c>
      <c r="I26" s="204">
        <f t="shared" si="2"/>
        <v>107.98841272288165</v>
      </c>
      <c r="J26" s="7"/>
      <c r="K26" s="197">
        <f t="shared" si="3"/>
        <v>2.6997103180720075</v>
      </c>
    </row>
    <row r="27" spans="1:13" ht="14.1" customHeight="1" x14ac:dyDescent="0.2">
      <c r="A27" s="254">
        <v>7</v>
      </c>
      <c r="B27" s="222">
        <v>160</v>
      </c>
      <c r="C27" s="193">
        <f>B27*$C$18</f>
        <v>40</v>
      </c>
      <c r="D27" s="194">
        <f t="shared" si="0"/>
        <v>200</v>
      </c>
      <c r="E27" s="7"/>
      <c r="F27" s="203">
        <f>$H$7</f>
        <v>0.56153974615898472</v>
      </c>
      <c r="G27" s="203">
        <f>$H$13</f>
        <v>0.57593820118870209</v>
      </c>
      <c r="H27" s="204">
        <f t="shared" si="1"/>
        <v>112.30794923179694</v>
      </c>
      <c r="I27" s="204">
        <f t="shared" si="2"/>
        <v>115.18764023774042</v>
      </c>
      <c r="J27" s="7"/>
      <c r="K27" s="200">
        <f t="shared" si="3"/>
        <v>2.879691005943485</v>
      </c>
    </row>
    <row r="28" spans="1:13" ht="9.9499999999999993" customHeight="1" x14ac:dyDescent="0.2">
      <c r="A28" s="206"/>
      <c r="B28" s="7"/>
      <c r="C28" s="7"/>
      <c r="D28" s="7"/>
      <c r="E28" s="7"/>
      <c r="F28" s="7"/>
      <c r="G28" s="7"/>
      <c r="H28" s="7"/>
      <c r="I28" s="7"/>
      <c r="J28" s="7"/>
      <c r="K28" s="7"/>
    </row>
    <row r="29" spans="1:13" ht="14.1" customHeight="1" x14ac:dyDescent="0.2">
      <c r="A29" s="7"/>
      <c r="B29" s="251" t="s">
        <v>195</v>
      </c>
      <c r="C29" s="207" t="s">
        <v>85</v>
      </c>
      <c r="D29" s="251" t="s">
        <v>156</v>
      </c>
      <c r="E29" s="7"/>
      <c r="F29" s="279" t="s">
        <v>157</v>
      </c>
      <c r="G29" s="279"/>
      <c r="H29" s="279"/>
      <c r="I29" s="279"/>
      <c r="J29" s="279"/>
      <c r="K29" s="279"/>
    </row>
    <row r="30" spans="1:13" ht="14.1" customHeight="1" x14ac:dyDescent="0.2">
      <c r="A30" s="7"/>
      <c r="B30" s="251" t="s">
        <v>37</v>
      </c>
      <c r="C30" s="207" t="s">
        <v>150</v>
      </c>
      <c r="D30" s="251" t="s">
        <v>137</v>
      </c>
      <c r="E30" s="7"/>
      <c r="F30" s="279"/>
      <c r="G30" s="279"/>
      <c r="H30" s="279"/>
      <c r="I30" s="279"/>
      <c r="J30" s="279"/>
      <c r="K30" s="279"/>
    </row>
    <row r="31" spans="1:13" ht="14.1" customHeight="1" x14ac:dyDescent="0.2">
      <c r="A31" s="254">
        <v>0</v>
      </c>
      <c r="B31" s="411">
        <v>0</v>
      </c>
      <c r="C31" s="249">
        <f>K19</f>
        <v>0</v>
      </c>
      <c r="D31" s="250">
        <f>C31*B31*360</f>
        <v>0</v>
      </c>
      <c r="E31" s="7"/>
      <c r="F31" s="327" t="s">
        <v>158</v>
      </c>
      <c r="G31" s="327"/>
      <c r="H31" s="327"/>
      <c r="I31" s="327"/>
      <c r="J31" s="327"/>
      <c r="K31" s="327"/>
    </row>
    <row r="32" spans="1:13" ht="14.1" customHeight="1" x14ac:dyDescent="0.2">
      <c r="A32" s="254">
        <v>1</v>
      </c>
      <c r="B32" s="411">
        <v>4</v>
      </c>
      <c r="C32" s="249">
        <f t="shared" ref="C32:C33" si="4">K20</f>
        <v>0.35996137574293563</v>
      </c>
      <c r="D32" s="250">
        <f t="shared" ref="D32:D33" si="5">C32*B32*360</f>
        <v>518.34438106982725</v>
      </c>
      <c r="E32" s="7"/>
      <c r="F32" s="327"/>
      <c r="G32" s="327"/>
      <c r="H32" s="327"/>
      <c r="I32" s="327"/>
      <c r="J32" s="327"/>
      <c r="K32" s="327"/>
    </row>
    <row r="33" spans="1:11" ht="14.1" customHeight="1" x14ac:dyDescent="0.2">
      <c r="A33" s="254">
        <v>2</v>
      </c>
      <c r="B33" s="411">
        <v>9</v>
      </c>
      <c r="C33" s="249">
        <f t="shared" si="4"/>
        <v>0.80991309542160295</v>
      </c>
      <c r="D33" s="250">
        <f t="shared" si="5"/>
        <v>2624.1184291659933</v>
      </c>
      <c r="E33" s="7"/>
      <c r="F33" s="327"/>
      <c r="G33" s="327"/>
      <c r="H33" s="327"/>
      <c r="I33" s="327"/>
      <c r="J33" s="327"/>
      <c r="K33" s="327"/>
    </row>
    <row r="34" spans="1:11" ht="14.1" customHeight="1" x14ac:dyDescent="0.2">
      <c r="A34" s="208" t="s">
        <v>159</v>
      </c>
      <c r="B34" s="225">
        <f>SUM(B31:B33)</f>
        <v>13</v>
      </c>
      <c r="C34" s="209">
        <f>IF(B43=0,0,B34/B43)</f>
        <v>0.14444444444444443</v>
      </c>
      <c r="D34" s="210">
        <f>SUM(D31:D33)</f>
        <v>3142.4628102358206</v>
      </c>
      <c r="E34" s="7"/>
      <c r="F34" s="327" t="s">
        <v>193</v>
      </c>
      <c r="G34" s="327"/>
      <c r="H34" s="327"/>
      <c r="I34" s="327"/>
      <c r="J34" s="327"/>
      <c r="K34" s="327"/>
    </row>
    <row r="35" spans="1:11" ht="14.1" customHeight="1" x14ac:dyDescent="0.2">
      <c r="A35" s="201"/>
      <c r="B35" s="251"/>
      <c r="C35" s="252"/>
      <c r="D35" s="7"/>
      <c r="E35" s="7"/>
      <c r="F35" s="327"/>
      <c r="G35" s="327"/>
      <c r="H35" s="327"/>
      <c r="I35" s="327"/>
      <c r="J35" s="327"/>
      <c r="K35" s="327"/>
    </row>
    <row r="36" spans="1:11" ht="14.1" customHeight="1" x14ac:dyDescent="0.2">
      <c r="A36" s="254">
        <v>3</v>
      </c>
      <c r="B36" s="411">
        <v>18</v>
      </c>
      <c r="C36" s="249">
        <f>K23</f>
        <v>1.3678532278231472</v>
      </c>
      <c r="D36" s="250">
        <f t="shared" ref="D36:D40" si="6">C36*B36*360</f>
        <v>8863.6889162939933</v>
      </c>
      <c r="E36" s="7"/>
      <c r="F36" s="327"/>
      <c r="G36" s="327"/>
      <c r="H36" s="327"/>
      <c r="I36" s="327"/>
      <c r="J36" s="327"/>
      <c r="K36" s="327"/>
    </row>
    <row r="37" spans="1:11" ht="14.1" customHeight="1" x14ac:dyDescent="0.2">
      <c r="A37" s="254">
        <v>4</v>
      </c>
      <c r="B37" s="411">
        <v>19</v>
      </c>
      <c r="C37" s="249">
        <f t="shared" ref="C37:C40" si="7">K24</f>
        <v>1.9257933602247022</v>
      </c>
      <c r="D37" s="250">
        <f t="shared" si="6"/>
        <v>13172.426583936962</v>
      </c>
      <c r="E37" s="7"/>
      <c r="F37" s="327" t="s">
        <v>194</v>
      </c>
      <c r="G37" s="327"/>
      <c r="H37" s="327"/>
      <c r="I37" s="327"/>
      <c r="J37" s="327"/>
      <c r="K37" s="327"/>
    </row>
    <row r="38" spans="1:11" ht="14.1" customHeight="1" x14ac:dyDescent="0.2">
      <c r="A38" s="254">
        <v>5</v>
      </c>
      <c r="B38" s="411">
        <v>28</v>
      </c>
      <c r="C38" s="249">
        <f t="shared" si="7"/>
        <v>2.3397489423290807</v>
      </c>
      <c r="D38" s="250">
        <f t="shared" si="6"/>
        <v>23584.669338677133</v>
      </c>
      <c r="E38" s="7"/>
      <c r="F38" s="327"/>
      <c r="G38" s="327"/>
      <c r="H38" s="327"/>
      <c r="I38" s="327"/>
      <c r="J38" s="327"/>
      <c r="K38" s="327"/>
    </row>
    <row r="39" spans="1:11" ht="14.1" customHeight="1" x14ac:dyDescent="0.2">
      <c r="A39" s="254">
        <v>6</v>
      </c>
      <c r="B39" s="411">
        <v>8</v>
      </c>
      <c r="C39" s="249">
        <f t="shared" si="7"/>
        <v>2.6997103180720075</v>
      </c>
      <c r="D39" s="250">
        <f t="shared" si="6"/>
        <v>7775.1657160473815</v>
      </c>
      <c r="E39" s="7"/>
      <c r="F39" s="327"/>
      <c r="G39" s="327"/>
      <c r="H39" s="327"/>
      <c r="I39" s="327"/>
      <c r="J39" s="327"/>
      <c r="K39" s="327"/>
    </row>
    <row r="40" spans="1:11" ht="14.1" customHeight="1" x14ac:dyDescent="0.2">
      <c r="A40" s="254">
        <v>7</v>
      </c>
      <c r="B40" s="411">
        <v>4</v>
      </c>
      <c r="C40" s="249">
        <f t="shared" si="7"/>
        <v>2.879691005943485</v>
      </c>
      <c r="D40" s="250">
        <f t="shared" si="6"/>
        <v>4146.755048558618</v>
      </c>
      <c r="E40" s="7"/>
      <c r="F40" s="7"/>
      <c r="G40" s="7"/>
      <c r="H40" s="7"/>
      <c r="I40" s="313" t="s">
        <v>160</v>
      </c>
      <c r="J40" s="313"/>
      <c r="K40" s="313"/>
    </row>
    <row r="41" spans="1:11" ht="15" customHeight="1" x14ac:dyDescent="0.2">
      <c r="A41" s="208" t="s">
        <v>161</v>
      </c>
      <c r="B41" s="225">
        <f>SUM(B36:B40)</f>
        <v>77</v>
      </c>
      <c r="C41" s="211">
        <f>IF(B43=0,0,B41/B43)</f>
        <v>0.85555555555555551</v>
      </c>
      <c r="D41" s="210">
        <f>SUM(D36:D40)</f>
        <v>57542.705603514092</v>
      </c>
      <c r="E41" s="7"/>
      <c r="F41" s="252" t="s">
        <v>140</v>
      </c>
      <c r="G41" s="251" t="s">
        <v>162</v>
      </c>
      <c r="H41" s="170"/>
      <c r="I41" s="313"/>
      <c r="J41" s="313"/>
      <c r="K41" s="313"/>
    </row>
    <row r="42" spans="1:11" ht="8.1" customHeight="1" x14ac:dyDescent="0.2">
      <c r="A42" s="201"/>
      <c r="B42" s="251"/>
      <c r="C42" s="7"/>
      <c r="D42" s="212"/>
      <c r="E42" s="7"/>
      <c r="F42" s="7"/>
      <c r="G42" s="170"/>
      <c r="H42" s="170"/>
      <c r="I42" s="170"/>
      <c r="J42" s="170"/>
      <c r="K42" s="170"/>
    </row>
    <row r="43" spans="1:11" ht="15.95" customHeight="1" x14ac:dyDescent="0.2">
      <c r="A43" s="253" t="s">
        <v>163</v>
      </c>
      <c r="B43" s="224">
        <f>SUM(B34,B41)</f>
        <v>90</v>
      </c>
      <c r="C43" s="213">
        <f>C34+C41</f>
        <v>1</v>
      </c>
      <c r="D43" s="214">
        <f>SUM(D34,D41)</f>
        <v>60685.168413749911</v>
      </c>
      <c r="E43" s="7"/>
      <c r="F43" s="215">
        <f>F13</f>
        <v>53800</v>
      </c>
      <c r="G43" s="246">
        <f>D43/F43</f>
        <v>1.127977108062266</v>
      </c>
      <c r="H43" s="392" t="s">
        <v>164</v>
      </c>
      <c r="I43" s="392"/>
      <c r="J43" s="392"/>
      <c r="K43" s="392"/>
    </row>
  </sheetData>
  <sheetProtection sheet="1" objects="1" scenarios="1"/>
  <mergeCells count="30">
    <mergeCell ref="N2:O4"/>
    <mergeCell ref="I40:K41"/>
    <mergeCell ref="H43:K43"/>
    <mergeCell ref="I5:J5"/>
    <mergeCell ref="I6:J6"/>
    <mergeCell ref="A15:K15"/>
    <mergeCell ref="F29:K30"/>
    <mergeCell ref="B11:B12"/>
    <mergeCell ref="C11:C12"/>
    <mergeCell ref="F31:K33"/>
    <mergeCell ref="A9:B10"/>
    <mergeCell ref="C9:E10"/>
    <mergeCell ref="F11:F12"/>
    <mergeCell ref="G11:G12"/>
    <mergeCell ref="F34:K36"/>
    <mergeCell ref="F37:K39"/>
    <mergeCell ref="H11:H12"/>
    <mergeCell ref="A1:K1"/>
    <mergeCell ref="A3:B4"/>
    <mergeCell ref="F5:F6"/>
    <mergeCell ref="G5:G6"/>
    <mergeCell ref="H5:H6"/>
    <mergeCell ref="H3:H4"/>
    <mergeCell ref="K3:K4"/>
    <mergeCell ref="A5:A6"/>
    <mergeCell ref="B5:B6"/>
    <mergeCell ref="C5:C6"/>
    <mergeCell ref="D5:D6"/>
    <mergeCell ref="F3:G4"/>
    <mergeCell ref="C3:E4"/>
  </mergeCells>
  <phoneticPr fontId="54" type="noConversion"/>
  <conditionalFormatting sqref="B19:B21 B23:B27">
    <cfRule type="cellIs" dxfId="2" priority="1" operator="greaterThan">
      <formula>0</formula>
    </cfRule>
  </conditionalFormatting>
  <printOptions horizontalCentered="1"/>
  <pageMargins left="0.39370078740157483" right="0.39370078740157483" top="0.39370078740157483" bottom="0.39370078740157483" header="0.23622047244094491" footer="0.23622047244094491"/>
  <pageSetup paperSize="9" scale="96" orientation="landscape" horizontalDpi="4294967293" verticalDpi="0" r:id="rId1"/>
  <headerFooter>
    <oddFooter>&amp;C&amp;"Arial,Kursiv"&amp;9Vergleichsdarstellung der Tarife mit unterschioedlichem Ausfallsfaktor - Autor HL a.D. Peter Mehringer</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16DD9-6D9B-428F-BA66-BD1BC914C427}">
  <sheetPr>
    <pageSetUpPr fitToPage="1"/>
  </sheetPr>
  <dimension ref="A1:G31"/>
  <sheetViews>
    <sheetView topLeftCell="A12" workbookViewId="0">
      <selection activeCell="C27" sqref="C27"/>
    </sheetView>
  </sheetViews>
  <sheetFormatPr baseColWidth="10" defaultRowHeight="12.75" x14ac:dyDescent="0.2"/>
  <cols>
    <col min="1" max="1" width="17.7109375" customWidth="1"/>
    <col min="2" max="2" width="16.7109375" customWidth="1"/>
    <col min="3" max="4" width="15.7109375" customWidth="1"/>
    <col min="6" max="6" width="16.7109375" customWidth="1"/>
    <col min="7" max="7" width="14.7109375" customWidth="1"/>
  </cols>
  <sheetData>
    <row r="1" spans="1:7" s="129" customFormat="1" ht="24.95" customHeight="1" x14ac:dyDescent="0.2">
      <c r="A1" s="408" t="s">
        <v>94</v>
      </c>
      <c r="B1" s="408"/>
      <c r="C1" s="408"/>
      <c r="D1" s="408"/>
      <c r="E1" s="408"/>
      <c r="F1" s="408"/>
      <c r="G1" s="408"/>
    </row>
    <row r="2" spans="1:7" ht="21.95" customHeight="1" x14ac:dyDescent="0.2">
      <c r="A2" s="409" t="s">
        <v>109</v>
      </c>
      <c r="B2" s="409"/>
      <c r="C2" s="409"/>
      <c r="D2" s="409"/>
      <c r="E2" s="409"/>
      <c r="F2" s="409"/>
      <c r="G2" s="409"/>
    </row>
    <row r="3" spans="1:7" ht="21.95" customHeight="1" x14ac:dyDescent="0.2">
      <c r="A3" s="410" t="s">
        <v>86</v>
      </c>
      <c r="B3" s="410"/>
      <c r="C3" s="410"/>
      <c r="D3" s="410"/>
      <c r="E3" s="410"/>
      <c r="F3" s="410"/>
      <c r="G3" s="410"/>
    </row>
    <row r="4" spans="1:7" ht="45" customHeight="1" x14ac:dyDescent="0.2">
      <c r="A4" s="402" t="s">
        <v>87</v>
      </c>
      <c r="B4" s="407"/>
      <c r="C4" s="407"/>
      <c r="D4" s="407"/>
      <c r="E4" s="407"/>
      <c r="F4" s="407"/>
      <c r="G4" s="407"/>
    </row>
    <row r="5" spans="1:7" ht="20.100000000000001" customHeight="1" x14ac:dyDescent="0.2">
      <c r="A5" s="398" t="s">
        <v>88</v>
      </c>
      <c r="B5" s="398"/>
      <c r="C5" s="398"/>
      <c r="D5" s="398"/>
      <c r="E5" s="398"/>
      <c r="F5" s="398"/>
      <c r="G5" s="398"/>
    </row>
    <row r="6" spans="1:7" ht="60" customHeight="1" x14ac:dyDescent="0.2">
      <c r="A6" s="402" t="s">
        <v>98</v>
      </c>
      <c r="B6" s="402"/>
      <c r="C6" s="402"/>
      <c r="D6" s="402"/>
      <c r="E6" s="402"/>
      <c r="F6" s="402"/>
      <c r="G6" s="402"/>
    </row>
    <row r="7" spans="1:7" ht="21.95" customHeight="1" x14ac:dyDescent="0.2">
      <c r="A7" s="400" t="s">
        <v>89</v>
      </c>
      <c r="B7" s="400"/>
      <c r="C7" s="400"/>
      <c r="D7" s="400"/>
      <c r="E7" s="400"/>
      <c r="F7" s="400"/>
      <c r="G7" s="400"/>
    </row>
    <row r="8" spans="1:7" ht="42" customHeight="1" x14ac:dyDescent="0.2">
      <c r="A8" s="402" t="s">
        <v>90</v>
      </c>
      <c r="B8" s="402"/>
      <c r="C8" s="402"/>
      <c r="D8" s="402"/>
      <c r="E8" s="402"/>
      <c r="F8" s="402"/>
      <c r="G8" s="402"/>
    </row>
    <row r="11" spans="1:7" ht="99.95" customHeight="1" x14ac:dyDescent="0.2"/>
    <row r="15" spans="1:7" ht="133.5" customHeight="1" x14ac:dyDescent="0.2"/>
    <row r="16" spans="1:7" s="6" customFormat="1" ht="15" customHeight="1" x14ac:dyDescent="0.2">
      <c r="A16" s="406" t="s">
        <v>108</v>
      </c>
      <c r="B16" s="406"/>
      <c r="C16" s="406"/>
      <c r="D16" s="406"/>
      <c r="E16" s="406"/>
      <c r="F16" s="406"/>
      <c r="G16" s="406"/>
    </row>
    <row r="17" spans="1:7" ht="75" customHeight="1" x14ac:dyDescent="0.2">
      <c r="A17" s="402" t="s">
        <v>91</v>
      </c>
      <c r="B17" s="402"/>
      <c r="C17" s="402"/>
      <c r="D17" s="402"/>
      <c r="E17" s="402"/>
      <c r="F17" s="402"/>
      <c r="G17" s="402"/>
    </row>
    <row r="18" spans="1:7" ht="18.75" x14ac:dyDescent="0.2">
      <c r="A18" s="400" t="s">
        <v>92</v>
      </c>
      <c r="B18" s="400"/>
      <c r="C18" s="400"/>
      <c r="D18" s="400"/>
      <c r="E18" s="400"/>
      <c r="F18" s="400"/>
      <c r="G18" s="400"/>
    </row>
    <row r="19" spans="1:7" ht="50.1" customHeight="1" x14ac:dyDescent="0.2">
      <c r="A19" s="401" t="s">
        <v>93</v>
      </c>
      <c r="B19" s="401"/>
      <c r="C19" s="401"/>
      <c r="D19" s="401"/>
      <c r="E19" s="401"/>
      <c r="F19" s="401"/>
      <c r="G19" s="401"/>
    </row>
    <row r="20" spans="1:7" ht="9.9499999999999993" customHeight="1" x14ac:dyDescent="0.2">
      <c r="A20" s="132"/>
      <c r="B20" s="132"/>
      <c r="C20" s="132"/>
      <c r="D20" s="132"/>
      <c r="E20" s="132"/>
      <c r="F20" s="132"/>
      <c r="G20" s="132"/>
    </row>
    <row r="21" spans="1:7" ht="21.95" customHeight="1" x14ac:dyDescent="0.2">
      <c r="A21" s="403" t="s">
        <v>99</v>
      </c>
      <c r="B21" s="403"/>
      <c r="C21" s="403"/>
      <c r="D21" s="403"/>
      <c r="E21" s="403"/>
      <c r="F21" s="403"/>
      <c r="G21" s="403"/>
    </row>
    <row r="22" spans="1:7" ht="18" customHeight="1" x14ac:dyDescent="0.2">
      <c r="A22" s="128"/>
      <c r="C22" s="128" t="s">
        <v>106</v>
      </c>
      <c r="D22" s="133" t="s">
        <v>101</v>
      </c>
      <c r="E22" s="396" t="s">
        <v>102</v>
      </c>
      <c r="F22" s="135" t="s">
        <v>96</v>
      </c>
      <c r="G22" s="404" t="s">
        <v>97</v>
      </c>
    </row>
    <row r="23" spans="1:7" ht="18" customHeight="1" x14ac:dyDescent="0.2">
      <c r="A23" s="128"/>
      <c r="C23" s="128" t="s">
        <v>107</v>
      </c>
      <c r="D23" s="134" t="s">
        <v>100</v>
      </c>
      <c r="E23" s="397"/>
      <c r="F23" s="135" t="s">
        <v>105</v>
      </c>
      <c r="G23" s="405"/>
    </row>
    <row r="24" spans="1:7" ht="18" customHeight="1" x14ac:dyDescent="0.2">
      <c r="A24" s="399" t="s">
        <v>95</v>
      </c>
      <c r="B24" s="399"/>
      <c r="C24" s="130">
        <f>'Ausfallsfaktor Pflege'!B13</f>
        <v>1996</v>
      </c>
      <c r="D24" s="138">
        <v>0.05</v>
      </c>
      <c r="E24" s="130">
        <f>-C24*D24</f>
        <v>-99.800000000000011</v>
      </c>
      <c r="F24" s="130">
        <v>8</v>
      </c>
      <c r="G24" s="131">
        <f>E24/F24</f>
        <v>-12.475000000000001</v>
      </c>
    </row>
    <row r="25" spans="1:7" ht="9.9499999999999993" customHeight="1" x14ac:dyDescent="0.2">
      <c r="A25" s="136"/>
      <c r="B25" s="137"/>
    </row>
    <row r="26" spans="1:7" ht="18" customHeight="1" x14ac:dyDescent="0.2">
      <c r="A26" s="399" t="s">
        <v>111</v>
      </c>
      <c r="B26" s="399"/>
      <c r="C26" s="130">
        <f>C24</f>
        <v>1996</v>
      </c>
      <c r="D26" s="138">
        <v>5.33E-2</v>
      </c>
      <c r="E26" s="130">
        <f>-C26*D26</f>
        <v>-106.38679999999999</v>
      </c>
      <c r="F26" s="130">
        <v>8</v>
      </c>
      <c r="G26" s="131">
        <f>E26/F26</f>
        <v>-13.298349999999999</v>
      </c>
    </row>
    <row r="27" spans="1:7" ht="9.9499999999999993" customHeight="1" x14ac:dyDescent="0.2">
      <c r="A27" s="136"/>
      <c r="B27" s="137"/>
    </row>
    <row r="28" spans="1:7" ht="18" customHeight="1" x14ac:dyDescent="0.2">
      <c r="A28" s="399" t="s">
        <v>110</v>
      </c>
      <c r="B28" s="399"/>
      <c r="C28" s="130">
        <f>C24-C26</f>
        <v>0</v>
      </c>
      <c r="D28" s="139">
        <f>D24-D26</f>
        <v>-3.2999999999999974E-3</v>
      </c>
      <c r="E28" s="130">
        <f>E24-E26</f>
        <v>6.5867999999999824</v>
      </c>
      <c r="F28" s="130">
        <f>F24-F26</f>
        <v>0</v>
      </c>
      <c r="G28" s="131">
        <f>G24-G26</f>
        <v>0.82334999999999781</v>
      </c>
    </row>
    <row r="30" spans="1:7" ht="18" customHeight="1" x14ac:dyDescent="0.2">
      <c r="A30" s="291" t="s">
        <v>103</v>
      </c>
      <c r="B30" s="291"/>
      <c r="C30" s="291"/>
      <c r="D30" s="291"/>
      <c r="E30" s="291"/>
      <c r="F30" s="291"/>
      <c r="G30" s="291"/>
    </row>
    <row r="31" spans="1:7" ht="18" customHeight="1" x14ac:dyDescent="0.2">
      <c r="A31" s="291" t="s">
        <v>104</v>
      </c>
      <c r="B31" s="291"/>
      <c r="C31" s="291"/>
      <c r="D31" s="291"/>
      <c r="E31" s="291"/>
      <c r="F31" s="291"/>
      <c r="G31" s="291"/>
    </row>
  </sheetData>
  <sheetProtection sheet="1" objects="1" scenarios="1"/>
  <mergeCells count="20">
    <mergeCell ref="A4:G4"/>
    <mergeCell ref="A6:G6"/>
    <mergeCell ref="A1:G1"/>
    <mergeCell ref="A2:G2"/>
    <mergeCell ref="A3:G3"/>
    <mergeCell ref="E22:E23"/>
    <mergeCell ref="A5:G5"/>
    <mergeCell ref="A30:G30"/>
    <mergeCell ref="A31:G31"/>
    <mergeCell ref="A24:B24"/>
    <mergeCell ref="A26:B26"/>
    <mergeCell ref="A28:B28"/>
    <mergeCell ref="A18:G18"/>
    <mergeCell ref="A7:G7"/>
    <mergeCell ref="A19:G19"/>
    <mergeCell ref="A8:G8"/>
    <mergeCell ref="A17:G17"/>
    <mergeCell ref="A21:G21"/>
    <mergeCell ref="G22:G23"/>
    <mergeCell ref="A16:G16"/>
  </mergeCells>
  <conditionalFormatting sqref="C28:F28">
    <cfRule type="cellIs" dxfId="1" priority="2" operator="greaterThan">
      <formula>0</formula>
    </cfRule>
  </conditionalFormatting>
  <conditionalFormatting sqref="G28">
    <cfRule type="cellIs" dxfId="0" priority="1" operator="greaterThan">
      <formula>0</formula>
    </cfRule>
  </conditionalFormatting>
  <hyperlinks>
    <hyperlink ref="A16" r:id="rId1" xr:uid="{C2AFEE8F-A1D7-463B-A157-5B876908E090}"/>
  </hyperlinks>
  <printOptions horizontalCentered="1"/>
  <pageMargins left="0.39370078740157483" right="0.39370078740157483" top="0.39370078740157483" bottom="0.39370078740157483" header="0.23622047244094491" footer="0.23622047244094491"/>
  <pageSetup paperSize="9" scale="89" orientation="portrait" horizontalDpi="4294967293" verticalDpi="0" r:id="rId2"/>
  <headerFooter>
    <oddFooter>&amp;C&amp;"Arial,Kursiv"&amp;9&amp;K09-049Vergleich der Vorgabe Krankenstand in den Pflegehemen mit den Werten der Statistik Austria - Autor HL a.D. Petzer Mehringer</oddFooter>
  </headerFooter>
  <drawing r:id="rId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FB645-1F78-46DD-9CCF-53D63253E51E}">
  <sheetPr>
    <pageSetUpPr fitToPage="1"/>
  </sheetPr>
  <dimension ref="A1"/>
  <sheetViews>
    <sheetView workbookViewId="0">
      <selection sqref="A1:XFD1048576"/>
    </sheetView>
  </sheetViews>
  <sheetFormatPr baseColWidth="10" defaultRowHeight="12.75" x14ac:dyDescent="0.2"/>
  <sheetData/>
  <sheetProtection sheet="1" objects="1" scenarios="1"/>
  <printOptions horizontalCentered="1" verticalCentered="1"/>
  <pageMargins left="0.39370078740157483" right="0.39370078740157483" top="0.39370078740157483" bottom="0.39370078740157483" header="0.23622047244094491" footer="0.23622047244094491"/>
  <pageSetup paperSize="9"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Ausfallsfaktor Pflege</vt:lpstr>
      <vt:lpstr>Ausfallsfaktor Funktion</vt:lpstr>
      <vt:lpstr>Tarifvergl. mittels Ausfallsf.</vt:lpstr>
      <vt:lpstr>Krankentage Österreich</vt:lpstr>
      <vt:lpstr>Quelle K-Tage Ö excl.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wuph</dc:creator>
  <cp:lastModifiedBy>wuph</cp:lastModifiedBy>
  <cp:lastPrinted>2021-03-20T06:51:54Z</cp:lastPrinted>
  <dcterms:created xsi:type="dcterms:W3CDTF">2019-12-03T08:15:20Z</dcterms:created>
  <dcterms:modified xsi:type="dcterms:W3CDTF">2021-03-20T06:57:44Z</dcterms:modified>
</cp:coreProperties>
</file>